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tabRatio="87" activeTab="0"/>
  </bookViews>
  <sheets>
    <sheet name="2013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<sst xmlns="http://schemas.openxmlformats.org/spreadsheetml/2006/main" count="410" uniqueCount="35">
  <si>
    <t>37/20 -В</t>
  </si>
  <si>
    <t>59/07</t>
  </si>
  <si>
    <t>17А/24 -Б</t>
  </si>
  <si>
    <t>17А/24 -А</t>
  </si>
  <si>
    <t>38/09-3</t>
  </si>
  <si>
    <t>44/11-А</t>
  </si>
  <si>
    <t>Начислено</t>
  </si>
  <si>
    <t>перерасчет</t>
  </si>
  <si>
    <t>Оплачено</t>
  </si>
  <si>
    <t>42/21-А</t>
  </si>
  <si>
    <t>Начальное сальдо</t>
  </si>
  <si>
    <t xml:space="preserve">Конечное сальдо </t>
  </si>
  <si>
    <t>% оплаты к начислению</t>
  </si>
  <si>
    <t>Итого</t>
  </si>
  <si>
    <t>Информация по оплате коммунальных платежей в разрезе домов</t>
  </si>
  <si>
    <t>% оплаты в текущем месяце к начислению за предыдущий месяц</t>
  </si>
  <si>
    <t>38/09-3А</t>
  </si>
  <si>
    <t>ЯНВАРЬ, 2013</t>
  </si>
  <si>
    <t>ФЕВРАЛЬ, 2013</t>
  </si>
  <si>
    <t>МАРТ,2013</t>
  </si>
  <si>
    <t>АПРЕЛЬ,2013</t>
  </si>
  <si>
    <t>МАЙ,2013</t>
  </si>
  <si>
    <t>июнь, 2013</t>
  </si>
  <si>
    <t>июль, 2013</t>
  </si>
  <si>
    <t>Август, 2013</t>
  </si>
  <si>
    <t>Сентябрь, 2013</t>
  </si>
  <si>
    <t>Октябрь, 2013</t>
  </si>
  <si>
    <t>Ноябрь,2013</t>
  </si>
  <si>
    <t>Декабрь,2013</t>
  </si>
  <si>
    <t>Декабрь,2012</t>
  </si>
  <si>
    <t>Январь, 2013</t>
  </si>
  <si>
    <t>Ноябрь, 2013</t>
  </si>
  <si>
    <t xml:space="preserve"> 14-05/1</t>
  </si>
  <si>
    <t>12/34А</t>
  </si>
  <si>
    <t>44/17-А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</si>
</sst>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9"/>
      <color indexed="10"/>
      <name val="Calibri"/>
      <family val="2"/>
    </font>
    <font>
      <sz val="9"/>
      <color indexed="56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3"/>
      <name val="Calibri"/>
      <family val="2"/>
    </font>
    <font>
      <sz val="9"/>
      <color rgb="FFFF0000"/>
      <name val="Calibri"/>
      <family val="2"/>
    </font>
    <font>
      <sz val="9"/>
      <color theme="3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44" fillId="0" borderId="10" xfId="0" applyNumberFormat="1" applyFont="1" applyBorder="1" applyAlignment="1">
      <alignment vertical="center" wrapText="1"/>
    </xf>
    <xf numFmtId="10" fontId="0" fillId="0" borderId="10" xfId="57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4" fillId="0" borderId="14" xfId="0" applyNumberFormat="1" applyFont="1" applyBorder="1" applyAlignment="1">
      <alignment vertical="center" wrapText="1"/>
    </xf>
    <xf numFmtId="10" fontId="0" fillId="0" borderId="14" xfId="57" applyNumberFormat="1" applyFon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10" fontId="0" fillId="0" borderId="17" xfId="57" applyNumberFormat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44" fillId="0" borderId="20" xfId="0" applyNumberFormat="1" applyFont="1" applyBorder="1" applyAlignment="1">
      <alignment vertical="center" wrapText="1"/>
    </xf>
    <xf numFmtId="10" fontId="0" fillId="0" borderId="20" xfId="57" applyNumberFormat="1" applyFon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7" fontId="47" fillId="0" borderId="24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10" fontId="0" fillId="0" borderId="0" xfId="57" applyNumberFormat="1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4" fontId="2" fillId="0" borderId="27" xfId="0" applyNumberFormat="1" applyFont="1" applyBorder="1" applyAlignment="1">
      <alignment/>
    </xf>
    <xf numFmtId="0" fontId="43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PageLayoutView="0" workbookViewId="0" topLeftCell="A122">
      <selection activeCell="J122" sqref="J122"/>
    </sheetView>
  </sheetViews>
  <sheetFormatPr defaultColWidth="9.140625" defaultRowHeight="15" outlineLevelRow="1"/>
  <cols>
    <col min="1" max="1" width="15.7109375" style="1" customWidth="1"/>
    <col min="2" max="2" width="14.7109375" style="1" customWidth="1"/>
    <col min="3" max="3" width="13.00390625" style="3" hidden="1" customWidth="1"/>
    <col min="4" max="4" width="11.421875" style="3" hidden="1" customWidth="1"/>
    <col min="5" max="5" width="13.57421875" style="1" customWidth="1"/>
    <col min="6" max="6" width="11.8515625" style="1" customWidth="1"/>
    <col min="7" max="7" width="13.7109375" style="1" customWidth="1"/>
    <col min="8" max="8" width="15.8515625" style="1" customWidth="1"/>
    <col min="9" max="9" width="9.140625" style="1" customWidth="1"/>
    <col min="10" max="10" width="13.140625" style="1" customWidth="1"/>
    <col min="11" max="11" width="9.421875" style="1" customWidth="1"/>
    <col min="12" max="12" width="14.140625" style="1" customWidth="1"/>
    <col min="13" max="16384" width="9.140625" style="1" customWidth="1"/>
  </cols>
  <sheetData>
    <row r="1" spans="1:8" ht="31.5" customHeight="1" thickBot="1">
      <c r="A1" s="43" t="s">
        <v>14</v>
      </c>
      <c r="B1" s="43"/>
      <c r="C1" s="43"/>
      <c r="D1" s="43"/>
      <c r="E1" s="43"/>
      <c r="F1" s="43"/>
      <c r="G1" s="43"/>
      <c r="H1" s="43"/>
    </row>
    <row r="2" spans="1:8" s="2" customFormat="1" ht="38.25" customHeight="1" hidden="1" outlineLevel="1">
      <c r="A2" s="32" t="s">
        <v>29</v>
      </c>
      <c r="B2" s="27" t="s">
        <v>10</v>
      </c>
      <c r="C2" s="28" t="s">
        <v>6</v>
      </c>
      <c r="D2" s="28" t="s">
        <v>7</v>
      </c>
      <c r="E2" s="27" t="s">
        <v>6</v>
      </c>
      <c r="F2" s="27" t="s">
        <v>8</v>
      </c>
      <c r="G2" s="27" t="s">
        <v>12</v>
      </c>
      <c r="H2" s="29" t="s">
        <v>11</v>
      </c>
    </row>
    <row r="3" spans="1:8" ht="15.75" hidden="1" outlineLevel="1" thickBot="1">
      <c r="A3" s="7" t="s">
        <v>0</v>
      </c>
      <c r="B3" s="4">
        <f>'2012'!B113</f>
        <v>1033156.9900000002</v>
      </c>
      <c r="C3" s="4">
        <f>'2012'!C113</f>
        <v>0</v>
      </c>
      <c r="D3" s="4">
        <f>'2012'!D113</f>
        <v>0</v>
      </c>
      <c r="E3" s="4">
        <f>'2012'!E113</f>
        <v>613226.13</v>
      </c>
      <c r="F3" s="4">
        <f>'2012'!F113</f>
        <v>483601.14</v>
      </c>
      <c r="G3" s="4">
        <f>'2012'!G113</f>
        <v>0.894805135547671</v>
      </c>
      <c r="H3" s="4">
        <f>'2012'!H113</f>
        <v>1162781.98</v>
      </c>
    </row>
    <row r="4" spans="1:8" ht="15.75" hidden="1" outlineLevel="1" thickBot="1">
      <c r="A4" s="7" t="s">
        <v>1</v>
      </c>
      <c r="B4" s="4">
        <f>'2012'!B114</f>
        <v>514835.78</v>
      </c>
      <c r="C4" s="4">
        <f>'2012'!C114</f>
        <v>0</v>
      </c>
      <c r="D4" s="4">
        <f>'2012'!D114</f>
        <v>0</v>
      </c>
      <c r="E4" s="4">
        <f>'2012'!E114</f>
        <v>417008.94</v>
      </c>
      <c r="F4" s="4">
        <f>'2012'!F114</f>
        <v>338703.57</v>
      </c>
      <c r="G4" s="4">
        <f>'2012'!G114</f>
        <v>1.0203194153531963</v>
      </c>
      <c r="H4" s="4">
        <f>'2012'!H114</f>
        <v>593141.1499999999</v>
      </c>
    </row>
    <row r="5" spans="1:8" ht="15.75" hidden="1" outlineLevel="1" thickBot="1">
      <c r="A5" s="7" t="s">
        <v>2</v>
      </c>
      <c r="B5" s="4">
        <f>'2012'!B115</f>
        <v>1125682.6300000013</v>
      </c>
      <c r="C5" s="4">
        <f>'2012'!C115</f>
        <v>0</v>
      </c>
      <c r="D5" s="4">
        <f>'2012'!D115</f>
        <v>0</v>
      </c>
      <c r="E5" s="4">
        <f>'2012'!E115</f>
        <v>913367.3200000001</v>
      </c>
      <c r="F5" s="4">
        <f>'2012'!F115</f>
        <v>583247.24</v>
      </c>
      <c r="G5" s="4">
        <f>'2012'!G115</f>
        <v>0.9176014249359543</v>
      </c>
      <c r="H5" s="4">
        <f>'2012'!H115</f>
        <v>1455802.7100000014</v>
      </c>
    </row>
    <row r="6" spans="1:8" ht="15.75" hidden="1" outlineLevel="1" thickBot="1">
      <c r="A6" s="7" t="s">
        <v>3</v>
      </c>
      <c r="B6" s="4">
        <f>'2012'!B116</f>
        <v>2631398.2099999995</v>
      </c>
      <c r="C6" s="4">
        <f>'2012'!C116</f>
        <v>0</v>
      </c>
      <c r="D6" s="4">
        <f>'2012'!D116</f>
        <v>0</v>
      </c>
      <c r="E6" s="4">
        <f>'2012'!E116</f>
        <v>895304.71</v>
      </c>
      <c r="F6" s="4">
        <f>'2012'!F116</f>
        <v>553636.83</v>
      </c>
      <c r="G6" s="4">
        <f>'2012'!G116</f>
        <v>0.8693619890068512</v>
      </c>
      <c r="H6" s="4">
        <f>'2012'!H116</f>
        <v>2973066.0899999994</v>
      </c>
    </row>
    <row r="7" spans="1:8" ht="15.75" hidden="1" outlineLevel="1" thickBot="1">
      <c r="A7" s="7" t="s">
        <v>9</v>
      </c>
      <c r="B7" s="4">
        <f>'2012'!B117</f>
        <v>264818.8899999999</v>
      </c>
      <c r="C7" s="4">
        <f>'2012'!C117</f>
        <v>0</v>
      </c>
      <c r="D7" s="4">
        <f>'2012'!D117</f>
        <v>0</v>
      </c>
      <c r="E7" s="4">
        <f>'2012'!E117</f>
        <v>206624.28</v>
      </c>
      <c r="F7" s="4">
        <f>'2012'!F117</f>
        <v>152934.62</v>
      </c>
      <c r="G7" s="4">
        <f>'2012'!G117</f>
        <v>0.7895631302039224</v>
      </c>
      <c r="H7" s="4">
        <f>'2012'!H117</f>
        <v>318508.54999999993</v>
      </c>
    </row>
    <row r="8" spans="1:8" ht="15.75" hidden="1" outlineLevel="1" thickBot="1">
      <c r="A8" s="7" t="s">
        <v>4</v>
      </c>
      <c r="B8" s="4">
        <f>'2012'!B118</f>
        <v>908385.3899999997</v>
      </c>
      <c r="C8" s="4">
        <f>'2012'!C118</f>
        <v>0</v>
      </c>
      <c r="D8" s="4">
        <f>'2012'!D118</f>
        <v>0</v>
      </c>
      <c r="E8" s="4">
        <f>'2012'!E118</f>
        <v>624940.48</v>
      </c>
      <c r="F8" s="4">
        <f>'2012'!F118</f>
        <v>443981.06</v>
      </c>
      <c r="G8" s="4">
        <f>'2012'!G118</f>
        <v>0.9175570984077535</v>
      </c>
      <c r="H8" s="4">
        <f>'2012'!H118</f>
        <v>1089344.8099999996</v>
      </c>
    </row>
    <row r="9" spans="1:8" ht="15.75" hidden="1" outlineLevel="1" thickBot="1">
      <c r="A9" s="7" t="s">
        <v>5</v>
      </c>
      <c r="B9" s="4">
        <f>'2012'!B119</f>
        <v>432053.6900000001</v>
      </c>
      <c r="C9" s="4">
        <f>'2012'!C119</f>
        <v>0</v>
      </c>
      <c r="D9" s="4">
        <f>'2012'!D119</f>
        <v>0</v>
      </c>
      <c r="E9" s="4">
        <f>'2012'!E119</f>
        <v>362648.62000000005</v>
      </c>
      <c r="F9" s="4">
        <f>'2012'!F119</f>
        <v>280002.5</v>
      </c>
      <c r="G9" s="4">
        <f>'2012'!G119</f>
        <v>0.9949292462383837</v>
      </c>
      <c r="H9" s="4">
        <f>'2012'!H119</f>
        <v>514699.8100000002</v>
      </c>
    </row>
    <row r="10" spans="1:8" ht="15.75" hidden="1" outlineLevel="1" thickBot="1">
      <c r="A10" s="39" t="s">
        <v>13</v>
      </c>
      <c r="B10" s="4">
        <f>'2012'!B120</f>
        <v>6910331.580000001</v>
      </c>
      <c r="C10" s="4">
        <f>'2012'!C120</f>
        <v>0</v>
      </c>
      <c r="D10" s="4">
        <f>'2012'!D120</f>
        <v>0</v>
      </c>
      <c r="E10" s="4">
        <f>'2012'!E120</f>
        <v>4033120.48</v>
      </c>
      <c r="F10" s="4">
        <f>'2012'!F120</f>
        <v>2836106.96</v>
      </c>
      <c r="G10" s="4">
        <f>'2012'!G120</f>
        <v>0.9137345817131747</v>
      </c>
      <c r="H10" s="4">
        <f>'2012'!H120</f>
        <v>8107345.100000001</v>
      </c>
    </row>
    <row r="11" spans="1:8" ht="6" customHeight="1" hidden="1" collapsed="1" thickBot="1">
      <c r="A11" s="38"/>
      <c r="B11" s="38"/>
      <c r="C11" s="38"/>
      <c r="D11" s="38"/>
      <c r="E11" s="38"/>
      <c r="F11" s="38"/>
      <c r="G11" s="38"/>
      <c r="H11" s="38"/>
    </row>
    <row r="12" spans="1:8" s="2" customFormat="1" ht="66" customHeight="1" thickBot="1">
      <c r="A12" s="23" t="s">
        <v>30</v>
      </c>
      <c r="B12" s="24" t="s">
        <v>10</v>
      </c>
      <c r="C12" s="25" t="s">
        <v>6</v>
      </c>
      <c r="D12" s="25" t="s">
        <v>7</v>
      </c>
      <c r="E12" s="24" t="s">
        <v>6</v>
      </c>
      <c r="F12" s="24" t="s">
        <v>8</v>
      </c>
      <c r="G12" s="24" t="s">
        <v>15</v>
      </c>
      <c r="H12" s="26" t="s">
        <v>11</v>
      </c>
    </row>
    <row r="13" spans="1:8" ht="15">
      <c r="A13" s="18" t="s">
        <v>0</v>
      </c>
      <c r="B13" s="19">
        <f aca="true" t="shared" si="0" ref="B13:B19">H3</f>
        <v>1162781.98</v>
      </c>
      <c r="C13" s="20">
        <v>315255.4</v>
      </c>
      <c r="D13" s="20">
        <v>21168.62</v>
      </c>
      <c r="E13" s="19">
        <f>614637.73+6097.93</f>
        <v>620735.66</v>
      </c>
      <c r="F13" s="19">
        <v>462306.84</v>
      </c>
      <c r="G13" s="6">
        <f aca="true" t="shared" si="1" ref="G13:G20">F13/E3</f>
        <v>0.7538929236430287</v>
      </c>
      <c r="H13" s="22">
        <f aca="true" t="shared" si="2" ref="H13:H20">B13+E13-F13</f>
        <v>1321210.8</v>
      </c>
    </row>
    <row r="14" spans="1:8" ht="15">
      <c r="A14" s="7" t="s">
        <v>1</v>
      </c>
      <c r="B14" s="19">
        <f t="shared" si="0"/>
        <v>593141.1499999999</v>
      </c>
      <c r="C14" s="5">
        <v>159581.76</v>
      </c>
      <c r="D14" s="5">
        <v>-13954.58</v>
      </c>
      <c r="E14" s="4">
        <f>386027.42-42183.46</f>
        <v>343843.95999999996</v>
      </c>
      <c r="F14" s="4">
        <v>346621.87</v>
      </c>
      <c r="G14" s="6">
        <f t="shared" si="1"/>
        <v>0.831209685816328</v>
      </c>
      <c r="H14" s="8">
        <f t="shared" si="2"/>
        <v>590363.2399999999</v>
      </c>
    </row>
    <row r="15" spans="1:8" ht="15">
      <c r="A15" s="7" t="s">
        <v>2</v>
      </c>
      <c r="B15" s="19">
        <f t="shared" si="0"/>
        <v>1455802.7100000014</v>
      </c>
      <c r="C15" s="5">
        <v>503619.8</v>
      </c>
      <c r="D15" s="5">
        <v>-13777.93</v>
      </c>
      <c r="E15" s="4">
        <f>854931.63-78450.49</f>
        <v>776481.14</v>
      </c>
      <c r="F15" s="4">
        <v>895207.94</v>
      </c>
      <c r="G15" s="6">
        <f t="shared" si="1"/>
        <v>0.9801182069881808</v>
      </c>
      <c r="H15" s="8">
        <f t="shared" si="2"/>
        <v>1337075.9100000015</v>
      </c>
    </row>
    <row r="16" spans="1:8" ht="15">
      <c r="A16" s="7" t="s">
        <v>3</v>
      </c>
      <c r="B16" s="19">
        <f t="shared" si="0"/>
        <v>2973066.0899999994</v>
      </c>
      <c r="C16" s="5">
        <v>411133.3</v>
      </c>
      <c r="D16" s="5">
        <v>-36.02</v>
      </c>
      <c r="E16" s="4">
        <f>819321.82-45561.17</f>
        <v>773760.6499999999</v>
      </c>
      <c r="F16" s="4">
        <f>735726.7</f>
        <v>735726.7</v>
      </c>
      <c r="G16" s="6">
        <f t="shared" si="1"/>
        <v>0.821761230319005</v>
      </c>
      <c r="H16" s="8">
        <f t="shared" si="2"/>
        <v>3011100.039999999</v>
      </c>
    </row>
    <row r="17" spans="1:8" ht="15">
      <c r="A17" s="7" t="s">
        <v>9</v>
      </c>
      <c r="B17" s="19">
        <f t="shared" si="0"/>
        <v>318508.54999999993</v>
      </c>
      <c r="C17" s="5">
        <v>106774.84</v>
      </c>
      <c r="D17" s="5">
        <v>-2017.56</v>
      </c>
      <c r="E17" s="4">
        <f>205467.76-12334.23</f>
        <v>193133.53</v>
      </c>
      <c r="F17" s="4">
        <v>150318.05</v>
      </c>
      <c r="G17" s="6">
        <f t="shared" si="1"/>
        <v>0.7274946100235654</v>
      </c>
      <c r="H17" s="8">
        <f t="shared" si="2"/>
        <v>361324.02999999997</v>
      </c>
    </row>
    <row r="18" spans="1:8" ht="15">
      <c r="A18" s="7" t="s">
        <v>16</v>
      </c>
      <c r="B18" s="19">
        <f t="shared" si="0"/>
        <v>1089344.8099999996</v>
      </c>
      <c r="C18" s="5">
        <v>290319.54</v>
      </c>
      <c r="D18" s="5">
        <v>8642.01</v>
      </c>
      <c r="E18" s="4">
        <f>563048.69-6914.75</f>
        <v>556133.94</v>
      </c>
      <c r="F18" s="4">
        <v>448902.05</v>
      </c>
      <c r="G18" s="6">
        <f t="shared" si="1"/>
        <v>0.7183116862585057</v>
      </c>
      <c r="H18" s="8">
        <f t="shared" si="2"/>
        <v>1196576.6999999995</v>
      </c>
    </row>
    <row r="19" spans="1:8" ht="15.75" thickBot="1">
      <c r="A19" s="9" t="s">
        <v>5</v>
      </c>
      <c r="B19" s="19">
        <f t="shared" si="0"/>
        <v>514699.8100000002</v>
      </c>
      <c r="C19" s="11"/>
      <c r="D19" s="11"/>
      <c r="E19" s="10">
        <f>342781.83-51449.36</f>
        <v>291332.47000000003</v>
      </c>
      <c r="F19" s="10">
        <v>305315.08</v>
      </c>
      <c r="G19" s="12">
        <f t="shared" si="1"/>
        <v>0.8419033277997858</v>
      </c>
      <c r="H19" s="13">
        <f t="shared" si="2"/>
        <v>500717.20000000024</v>
      </c>
    </row>
    <row r="20" spans="1:8" ht="36" customHeight="1" thickBot="1">
      <c r="A20" s="14" t="s">
        <v>13</v>
      </c>
      <c r="B20" s="15">
        <f>SUM(B13:B19)</f>
        <v>8107345.100000001</v>
      </c>
      <c r="C20" s="15">
        <f>SUM(C13:C19)</f>
        <v>1786684.6400000001</v>
      </c>
      <c r="D20" s="15">
        <f>SUM(D13:D19)</f>
        <v>24.539999999999054</v>
      </c>
      <c r="E20" s="15">
        <f>SUM(E13:E19)</f>
        <v>3555421.35</v>
      </c>
      <c r="F20" s="15">
        <f>SUM(F13:F19)</f>
        <v>3344398.5299999993</v>
      </c>
      <c r="G20" s="16">
        <f t="shared" si="1"/>
        <v>0.8292334797794088</v>
      </c>
      <c r="H20" s="17">
        <f t="shared" si="2"/>
        <v>8318367.920000002</v>
      </c>
    </row>
    <row r="21" ht="15.75" thickBot="1"/>
    <row r="22" spans="1:8" s="2" customFormat="1" ht="70.5" customHeight="1">
      <c r="A22" s="32" t="s">
        <v>18</v>
      </c>
      <c r="B22" s="27" t="s">
        <v>10</v>
      </c>
      <c r="C22" s="28" t="s">
        <v>6</v>
      </c>
      <c r="D22" s="28" t="s">
        <v>7</v>
      </c>
      <c r="E22" s="27" t="s">
        <v>6</v>
      </c>
      <c r="F22" s="27" t="s">
        <v>8</v>
      </c>
      <c r="G22" s="27" t="s">
        <v>15</v>
      </c>
      <c r="H22" s="29" t="s">
        <v>11</v>
      </c>
    </row>
    <row r="23" spans="1:8" ht="15">
      <c r="A23" s="7" t="s">
        <v>0</v>
      </c>
      <c r="B23" s="4">
        <f aca="true" t="shared" si="3" ref="B23:B29">H13</f>
        <v>1321210.8</v>
      </c>
      <c r="C23" s="5">
        <v>328787.89</v>
      </c>
      <c r="D23" s="5">
        <v>6377.34</v>
      </c>
      <c r="E23" s="4">
        <v>577497.16</v>
      </c>
      <c r="F23" s="4">
        <v>726985.31</v>
      </c>
      <c r="G23" s="6">
        <f aca="true" t="shared" si="4" ref="G23:G30">F23/E13</f>
        <v>1.1711673049362108</v>
      </c>
      <c r="H23" s="8">
        <f aca="true" t="shared" si="5" ref="H23:H30">B23+E23-F23</f>
        <v>1171722.65</v>
      </c>
    </row>
    <row r="24" spans="1:8" ht="15">
      <c r="A24" s="7" t="s">
        <v>1</v>
      </c>
      <c r="B24" s="4">
        <f t="shared" si="3"/>
        <v>590363.2399999999</v>
      </c>
      <c r="C24" s="5">
        <v>173321.68</v>
      </c>
      <c r="D24" s="5">
        <v>-4185.82</v>
      </c>
      <c r="E24" s="4">
        <v>393640.62</v>
      </c>
      <c r="F24" s="4">
        <v>374489.3</v>
      </c>
      <c r="G24" s="6">
        <f t="shared" si="4"/>
        <v>1.0891257185381416</v>
      </c>
      <c r="H24" s="8">
        <f t="shared" si="5"/>
        <v>609514.5599999998</v>
      </c>
    </row>
    <row r="25" spans="1:8" ht="15">
      <c r="A25" s="7" t="s">
        <v>2</v>
      </c>
      <c r="B25" s="4">
        <f t="shared" si="3"/>
        <v>1337075.9100000015</v>
      </c>
      <c r="C25" s="5">
        <v>511856.79</v>
      </c>
      <c r="D25" s="5">
        <v>-16525.52</v>
      </c>
      <c r="E25" s="4">
        <v>834387.66</v>
      </c>
      <c r="F25" s="4">
        <v>743941</v>
      </c>
      <c r="G25" s="6">
        <f t="shared" si="4"/>
        <v>0.9580928134326611</v>
      </c>
      <c r="H25" s="8">
        <f t="shared" si="5"/>
        <v>1427522.5700000017</v>
      </c>
    </row>
    <row r="26" spans="1:8" ht="15">
      <c r="A26" s="7" t="s">
        <v>3</v>
      </c>
      <c r="B26" s="4">
        <f t="shared" si="3"/>
        <v>3011100.039999999</v>
      </c>
      <c r="C26" s="5">
        <v>408534.09</v>
      </c>
      <c r="D26" s="5">
        <v>9753.82</v>
      </c>
      <c r="E26" s="4">
        <v>699666.76</v>
      </c>
      <c r="F26" s="4">
        <v>888029.68</v>
      </c>
      <c r="G26" s="6">
        <f t="shared" si="4"/>
        <v>1.1476800739350084</v>
      </c>
      <c r="H26" s="8">
        <f t="shared" si="5"/>
        <v>2822737.1199999987</v>
      </c>
    </row>
    <row r="27" spans="1:8" ht="15">
      <c r="A27" s="7" t="s">
        <v>9</v>
      </c>
      <c r="B27" s="4">
        <f t="shared" si="3"/>
        <v>361324.02999999997</v>
      </c>
      <c r="C27" s="5">
        <v>103638.19</v>
      </c>
      <c r="D27" s="5">
        <v>1052.35</v>
      </c>
      <c r="E27" s="4">
        <v>213038.84</v>
      </c>
      <c r="F27" s="4">
        <v>223714.12</v>
      </c>
      <c r="G27" s="6">
        <f t="shared" si="4"/>
        <v>1.158339103520761</v>
      </c>
      <c r="H27" s="8">
        <f t="shared" si="5"/>
        <v>350648.75</v>
      </c>
    </row>
    <row r="28" spans="1:8" ht="15">
      <c r="A28" s="7" t="s">
        <v>16</v>
      </c>
      <c r="B28" s="4">
        <f t="shared" si="3"/>
        <v>1196576.6999999995</v>
      </c>
      <c r="C28" s="5">
        <v>293319.65</v>
      </c>
      <c r="D28" s="5">
        <v>14979.74</v>
      </c>
      <c r="E28" s="4">
        <v>566103.6499999999</v>
      </c>
      <c r="F28" s="4">
        <v>518226.77</v>
      </c>
      <c r="G28" s="6">
        <f t="shared" si="4"/>
        <v>0.9318380568537141</v>
      </c>
      <c r="H28" s="8">
        <f t="shared" si="5"/>
        <v>1244453.5799999994</v>
      </c>
    </row>
    <row r="29" spans="1:8" ht="15.75" thickBot="1">
      <c r="A29" s="9" t="s">
        <v>5</v>
      </c>
      <c r="B29" s="10">
        <f t="shared" si="3"/>
        <v>500717.20000000024</v>
      </c>
      <c r="C29" s="11">
        <v>73357.72</v>
      </c>
      <c r="D29" s="11">
        <v>0</v>
      </c>
      <c r="E29" s="10">
        <v>318341.11</v>
      </c>
      <c r="F29" s="10">
        <v>287386.58</v>
      </c>
      <c r="G29" s="12">
        <f t="shared" si="4"/>
        <v>0.986455715011787</v>
      </c>
      <c r="H29" s="13">
        <f t="shared" si="5"/>
        <v>531671.7300000002</v>
      </c>
    </row>
    <row r="30" spans="1:8" ht="19.5" customHeight="1" thickBot="1">
      <c r="A30" s="14" t="s">
        <v>13</v>
      </c>
      <c r="B30" s="15">
        <f>SUM(B23:B29)</f>
        <v>8318367.92</v>
      </c>
      <c r="C30" s="15">
        <f>SUM(C23:C29)</f>
        <v>1892816.01</v>
      </c>
      <c r="D30" s="15">
        <f>SUM(D23:D29)</f>
        <v>11451.91</v>
      </c>
      <c r="E30" s="15">
        <f>SUM(E23:E29)</f>
        <v>3602675.8</v>
      </c>
      <c r="F30" s="15">
        <f>SUM(F23:F29)</f>
        <v>3762772.7600000002</v>
      </c>
      <c r="G30" s="16">
        <f t="shared" si="4"/>
        <v>1.0583197853610233</v>
      </c>
      <c r="H30" s="17">
        <f t="shared" si="5"/>
        <v>8158270.959999999</v>
      </c>
    </row>
    <row r="31" spans="1:8" ht="19.5" customHeight="1" thickBot="1">
      <c r="A31" s="43"/>
      <c r="B31" s="43"/>
      <c r="C31" s="43"/>
      <c r="D31" s="43"/>
      <c r="E31" s="43"/>
      <c r="F31" s="43"/>
      <c r="G31" s="43"/>
      <c r="H31" s="43"/>
    </row>
    <row r="32" spans="1:8" s="2" customFormat="1" ht="60.75" customHeight="1">
      <c r="A32" s="30" t="s">
        <v>19</v>
      </c>
      <c r="B32" s="27" t="s">
        <v>10</v>
      </c>
      <c r="C32" s="28" t="s">
        <v>6</v>
      </c>
      <c r="D32" s="28" t="s">
        <v>7</v>
      </c>
      <c r="E32" s="27" t="s">
        <v>6</v>
      </c>
      <c r="F32" s="27" t="s">
        <v>8</v>
      </c>
      <c r="G32" s="27" t="s">
        <v>15</v>
      </c>
      <c r="H32" s="29" t="s">
        <v>11</v>
      </c>
    </row>
    <row r="33" spans="1:8" ht="15">
      <c r="A33" s="7" t="s">
        <v>0</v>
      </c>
      <c r="B33" s="4">
        <f aca="true" t="shared" si="6" ref="B33:B39">H23</f>
        <v>1171722.65</v>
      </c>
      <c r="C33" s="5">
        <v>330501.53</v>
      </c>
      <c r="D33" s="5">
        <v>-3103.32</v>
      </c>
      <c r="E33" s="4">
        <v>500953.7</v>
      </c>
      <c r="F33" s="4">
        <v>669433.89</v>
      </c>
      <c r="G33" s="6">
        <f aca="true" t="shared" si="7" ref="G33:G40">F33/E23</f>
        <v>1.1591985837644638</v>
      </c>
      <c r="H33" s="8">
        <f aca="true" t="shared" si="8" ref="H33:H40">B33+E33-F33</f>
        <v>1003242.4599999998</v>
      </c>
    </row>
    <row r="34" spans="1:8" ht="15">
      <c r="A34" s="7" t="s">
        <v>1</v>
      </c>
      <c r="B34" s="4">
        <f t="shared" si="6"/>
        <v>609514.5599999998</v>
      </c>
      <c r="C34" s="5">
        <v>178366.87</v>
      </c>
      <c r="D34" s="5">
        <v>-13080.57</v>
      </c>
      <c r="E34" s="4">
        <v>338342.75</v>
      </c>
      <c r="F34" s="4">
        <v>360102.7</v>
      </c>
      <c r="G34" s="6">
        <f t="shared" si="7"/>
        <v>0.9148006625942211</v>
      </c>
      <c r="H34" s="8">
        <f t="shared" si="8"/>
        <v>587754.6099999999</v>
      </c>
    </row>
    <row r="35" spans="1:8" ht="15">
      <c r="A35" s="7" t="s">
        <v>2</v>
      </c>
      <c r="B35" s="4">
        <f t="shared" si="6"/>
        <v>1427522.5700000017</v>
      </c>
      <c r="C35" s="5">
        <v>493020.95</v>
      </c>
      <c r="D35" s="5">
        <v>-34215.25</v>
      </c>
      <c r="E35" s="4">
        <v>695822.98</v>
      </c>
      <c r="F35" s="4">
        <v>707498.48</v>
      </c>
      <c r="G35" s="6">
        <f t="shared" si="7"/>
        <v>0.847925387583033</v>
      </c>
      <c r="H35" s="8">
        <f t="shared" si="8"/>
        <v>1415847.0700000017</v>
      </c>
    </row>
    <row r="36" spans="1:8" ht="15">
      <c r="A36" s="7" t="s">
        <v>3</v>
      </c>
      <c r="B36" s="4">
        <f t="shared" si="6"/>
        <v>2822737.1199999987</v>
      </c>
      <c r="C36" s="5">
        <v>406498.22</v>
      </c>
      <c r="D36" s="5">
        <v>-25609.76</v>
      </c>
      <c r="E36" s="4">
        <v>653834.03</v>
      </c>
      <c r="F36" s="4">
        <v>691657.83</v>
      </c>
      <c r="G36" s="6">
        <f t="shared" si="7"/>
        <v>0.9885532221081933</v>
      </c>
      <c r="H36" s="8">
        <f t="shared" si="8"/>
        <v>2784913.3199999984</v>
      </c>
    </row>
    <row r="37" spans="1:8" ht="15">
      <c r="A37" s="7" t="s">
        <v>9</v>
      </c>
      <c r="B37" s="4">
        <f t="shared" si="6"/>
        <v>350648.75</v>
      </c>
      <c r="C37" s="5">
        <v>104834.66</v>
      </c>
      <c r="D37" s="5">
        <v>272.11</v>
      </c>
      <c r="E37" s="4">
        <v>179992</v>
      </c>
      <c r="F37" s="4">
        <v>176106.14</v>
      </c>
      <c r="G37" s="6">
        <f t="shared" si="7"/>
        <v>0.8266386542472726</v>
      </c>
      <c r="H37" s="8">
        <f t="shared" si="8"/>
        <v>354534.61</v>
      </c>
    </row>
    <row r="38" spans="1:8" ht="15">
      <c r="A38" s="7" t="s">
        <v>16</v>
      </c>
      <c r="B38" s="4">
        <f t="shared" si="6"/>
        <v>1244453.5799999994</v>
      </c>
      <c r="C38" s="5">
        <v>297061.07</v>
      </c>
      <c r="D38" s="5">
        <v>8526.79</v>
      </c>
      <c r="E38" s="4">
        <v>523068.2</v>
      </c>
      <c r="F38" s="4">
        <v>567890.37</v>
      </c>
      <c r="G38" s="6">
        <f t="shared" si="7"/>
        <v>1.0031561711357984</v>
      </c>
      <c r="H38" s="8">
        <f t="shared" si="8"/>
        <v>1199631.4099999992</v>
      </c>
    </row>
    <row r="39" spans="1:8" ht="15.75" thickBot="1">
      <c r="A39" s="9" t="s">
        <v>5</v>
      </c>
      <c r="B39" s="10">
        <f t="shared" si="6"/>
        <v>531671.7300000002</v>
      </c>
      <c r="C39" s="11">
        <v>86916.03</v>
      </c>
      <c r="D39" s="11">
        <v>-1121.74</v>
      </c>
      <c r="E39" s="10">
        <v>288966.06</v>
      </c>
      <c r="F39" s="10">
        <v>294575.4</v>
      </c>
      <c r="G39" s="12">
        <f t="shared" si="7"/>
        <v>0.9253451431390688</v>
      </c>
      <c r="H39" s="13">
        <f t="shared" si="8"/>
        <v>526062.3900000002</v>
      </c>
    </row>
    <row r="40" spans="1:8" ht="36" customHeight="1" thickBot="1">
      <c r="A40" s="14" t="s">
        <v>13</v>
      </c>
      <c r="B40" s="15">
        <f>SUM(B33:B39)</f>
        <v>8158270.96</v>
      </c>
      <c r="C40" s="15">
        <f>SUM(C33:C39)</f>
        <v>1897199.33</v>
      </c>
      <c r="D40" s="15">
        <f>SUM(D33:D39)</f>
        <v>-68331.74</v>
      </c>
      <c r="E40" s="15">
        <f>SUM(E33:E39)</f>
        <v>3180979.72</v>
      </c>
      <c r="F40" s="15">
        <f>SUM(F33:F39)</f>
        <v>3467264.81</v>
      </c>
      <c r="G40" s="16">
        <f t="shared" si="7"/>
        <v>0.9624137731183029</v>
      </c>
      <c r="H40" s="17">
        <f t="shared" si="8"/>
        <v>7871985.869999999</v>
      </c>
    </row>
    <row r="41" ht="47.25" customHeight="1" thickBot="1"/>
    <row r="42" spans="1:8" s="2" customFormat="1" ht="66" customHeight="1">
      <c r="A42" s="31" t="s">
        <v>20</v>
      </c>
      <c r="B42" s="27" t="s">
        <v>10</v>
      </c>
      <c r="C42" s="28" t="s">
        <v>6</v>
      </c>
      <c r="D42" s="28" t="s">
        <v>7</v>
      </c>
      <c r="E42" s="27" t="s">
        <v>6</v>
      </c>
      <c r="F42" s="27" t="s">
        <v>8</v>
      </c>
      <c r="G42" s="27" t="s">
        <v>15</v>
      </c>
      <c r="H42" s="29" t="s">
        <v>11</v>
      </c>
    </row>
    <row r="43" spans="1:8" ht="15">
      <c r="A43" s="7" t="s">
        <v>0</v>
      </c>
      <c r="B43" s="4">
        <f aca="true" t="shared" si="9" ref="B43:B49">H33</f>
        <v>1003242.4599999998</v>
      </c>
      <c r="C43" s="5">
        <v>338246.94</v>
      </c>
      <c r="D43" s="5">
        <v>-136496.13</v>
      </c>
      <c r="E43" s="4">
        <v>447953.29</v>
      </c>
      <c r="F43" s="4">
        <v>525689.83</v>
      </c>
      <c r="G43" s="6">
        <f aca="true" t="shared" si="10" ref="G43:G50">F43/E33</f>
        <v>1.0493780762573466</v>
      </c>
      <c r="H43" s="8">
        <f aca="true" t="shared" si="11" ref="H43:H50">B43+E43-F43</f>
        <v>925505.9199999998</v>
      </c>
    </row>
    <row r="44" spans="1:8" ht="15">
      <c r="A44" s="7" t="s">
        <v>1</v>
      </c>
      <c r="B44" s="4">
        <f t="shared" si="9"/>
        <v>587754.6099999999</v>
      </c>
      <c r="C44" s="5">
        <v>197066.59</v>
      </c>
      <c r="D44" s="5">
        <v>-6327.8</v>
      </c>
      <c r="E44" s="4">
        <v>312437.52</v>
      </c>
      <c r="F44" s="4">
        <v>357366.76</v>
      </c>
      <c r="G44" s="6">
        <f t="shared" si="10"/>
        <v>1.0562270360455486</v>
      </c>
      <c r="H44" s="8">
        <f t="shared" si="11"/>
        <v>542825.3699999999</v>
      </c>
    </row>
    <row r="45" spans="1:8" ht="15">
      <c r="A45" s="7" t="s">
        <v>2</v>
      </c>
      <c r="B45" s="4">
        <f t="shared" si="9"/>
        <v>1415847.0700000017</v>
      </c>
      <c r="C45" s="5">
        <v>513213.2</v>
      </c>
      <c r="D45" s="5">
        <v>156274.73</v>
      </c>
      <c r="E45" s="4">
        <v>602012.02</v>
      </c>
      <c r="F45" s="4">
        <v>858504.99</v>
      </c>
      <c r="G45" s="6">
        <f t="shared" si="10"/>
        <v>1.2337979840792266</v>
      </c>
      <c r="H45" s="8">
        <f t="shared" si="11"/>
        <v>1159354.1000000017</v>
      </c>
    </row>
    <row r="46" spans="1:8" ht="15">
      <c r="A46" s="7" t="s">
        <v>3</v>
      </c>
      <c r="B46" s="4">
        <f t="shared" si="9"/>
        <v>2784913.3199999984</v>
      </c>
      <c r="C46" s="5">
        <v>423973.49</v>
      </c>
      <c r="D46" s="5">
        <v>165390.62</v>
      </c>
      <c r="E46" s="4">
        <v>564191.11</v>
      </c>
      <c r="F46" s="4">
        <v>795074.46</v>
      </c>
      <c r="G46" s="6">
        <f t="shared" si="10"/>
        <v>1.216018780790593</v>
      </c>
      <c r="H46" s="8">
        <f t="shared" si="11"/>
        <v>2554029.9699999983</v>
      </c>
    </row>
    <row r="47" spans="1:8" ht="15">
      <c r="A47" s="7" t="s">
        <v>9</v>
      </c>
      <c r="B47" s="4">
        <f t="shared" si="9"/>
        <v>354534.61</v>
      </c>
      <c r="C47" s="5">
        <v>111983.74</v>
      </c>
      <c r="D47" s="5">
        <v>46449.03</v>
      </c>
      <c r="E47" s="4">
        <v>155172.62</v>
      </c>
      <c r="F47" s="4">
        <v>202049.56</v>
      </c>
      <c r="G47" s="6">
        <f t="shared" si="10"/>
        <v>1.1225474465531802</v>
      </c>
      <c r="H47" s="8">
        <f t="shared" si="11"/>
        <v>307657.67</v>
      </c>
    </row>
    <row r="48" spans="1:8" ht="15">
      <c r="A48" s="7" t="s">
        <v>16</v>
      </c>
      <c r="B48" s="4">
        <f t="shared" si="9"/>
        <v>1199631.4099999992</v>
      </c>
      <c r="C48" s="5">
        <v>286409.62</v>
      </c>
      <c r="D48" s="5">
        <v>172093.39</v>
      </c>
      <c r="E48" s="4">
        <v>427713.34</v>
      </c>
      <c r="F48" s="4">
        <v>627949.67</v>
      </c>
      <c r="G48" s="6">
        <f t="shared" si="10"/>
        <v>1.2005120364801378</v>
      </c>
      <c r="H48" s="8">
        <f t="shared" si="11"/>
        <v>999395.0799999993</v>
      </c>
    </row>
    <row r="49" spans="1:8" ht="15.75" thickBot="1">
      <c r="A49" s="9" t="s">
        <v>5</v>
      </c>
      <c r="B49" s="10">
        <f t="shared" si="9"/>
        <v>526062.3900000002</v>
      </c>
      <c r="C49" s="11">
        <v>113002.61</v>
      </c>
      <c r="D49" s="11">
        <v>36678.72</v>
      </c>
      <c r="E49" s="10">
        <v>257300.82</v>
      </c>
      <c r="F49" s="10">
        <v>343643.27</v>
      </c>
      <c r="G49" s="12">
        <f t="shared" si="10"/>
        <v>1.1892167197767103</v>
      </c>
      <c r="H49" s="13">
        <f t="shared" si="11"/>
        <v>439719.9400000002</v>
      </c>
    </row>
    <row r="50" spans="1:8" ht="36" customHeight="1" thickBot="1">
      <c r="A50" s="14" t="s">
        <v>13</v>
      </c>
      <c r="B50" s="15">
        <f>SUM(B43:B49)</f>
        <v>7871985.87</v>
      </c>
      <c r="C50" s="15">
        <f>SUM(C43:C49)</f>
        <v>1983896.1900000002</v>
      </c>
      <c r="D50" s="15">
        <f>SUM(D43:D49)</f>
        <v>434062.56000000006</v>
      </c>
      <c r="E50" s="15">
        <f>SUM(E43:E49)</f>
        <v>2766780.7199999997</v>
      </c>
      <c r="F50" s="15">
        <f>SUM(F43:F49)</f>
        <v>3710278.54</v>
      </c>
      <c r="G50" s="16">
        <f t="shared" si="10"/>
        <v>1.166394905529294</v>
      </c>
      <c r="H50" s="17">
        <f t="shared" si="11"/>
        <v>6928488.05</v>
      </c>
    </row>
    <row r="51" ht="42.75" customHeight="1" thickBot="1"/>
    <row r="52" spans="1:8" s="2" customFormat="1" ht="58.5" customHeight="1">
      <c r="A52" s="31" t="s">
        <v>21</v>
      </c>
      <c r="B52" s="27" t="s">
        <v>10</v>
      </c>
      <c r="C52" s="28" t="s">
        <v>6</v>
      </c>
      <c r="D52" s="28" t="s">
        <v>7</v>
      </c>
      <c r="E52" s="27" t="s">
        <v>6</v>
      </c>
      <c r="F52" s="27" t="s">
        <v>8</v>
      </c>
      <c r="G52" s="27" t="s">
        <v>15</v>
      </c>
      <c r="H52" s="29" t="s">
        <v>11</v>
      </c>
    </row>
    <row r="53" spans="1:8" ht="15">
      <c r="A53" s="7" t="s">
        <v>0</v>
      </c>
      <c r="B53" s="4">
        <f aca="true" t="shared" si="12" ref="B53:B59">H43</f>
        <v>925505.9199999998</v>
      </c>
      <c r="C53" s="5"/>
      <c r="D53" s="5"/>
      <c r="E53" s="4">
        <v>344980.7</v>
      </c>
      <c r="F53" s="4">
        <v>428838.9</v>
      </c>
      <c r="G53" s="6">
        <f aca="true" t="shared" si="13" ref="G53:G60">F53/E43</f>
        <v>0.9573295019219528</v>
      </c>
      <c r="H53" s="8">
        <f aca="true" t="shared" si="14" ref="H53:H60">B53+E53-F53</f>
        <v>841647.7199999999</v>
      </c>
    </row>
    <row r="54" spans="1:8" ht="15">
      <c r="A54" s="7" t="s">
        <v>1</v>
      </c>
      <c r="B54" s="4">
        <f t="shared" si="12"/>
        <v>542825.3699999999</v>
      </c>
      <c r="C54" s="5"/>
      <c r="D54" s="5"/>
      <c r="E54" s="4">
        <v>231197.59</v>
      </c>
      <c r="F54" s="4">
        <v>308887.66</v>
      </c>
      <c r="G54" s="6">
        <f t="shared" si="13"/>
        <v>0.988638176362429</v>
      </c>
      <c r="H54" s="8">
        <f t="shared" si="14"/>
        <v>465135.2999999999</v>
      </c>
    </row>
    <row r="55" spans="1:8" ht="15">
      <c r="A55" s="7" t="s">
        <v>2</v>
      </c>
      <c r="B55" s="4">
        <f t="shared" si="12"/>
        <v>1159354.1000000017</v>
      </c>
      <c r="C55" s="5"/>
      <c r="D55" s="5"/>
      <c r="E55" s="4">
        <v>434031.93</v>
      </c>
      <c r="F55" s="4">
        <v>544004.01</v>
      </c>
      <c r="G55" s="6">
        <f t="shared" si="13"/>
        <v>0.9036431033387008</v>
      </c>
      <c r="H55" s="8">
        <f t="shared" si="14"/>
        <v>1049382.0200000016</v>
      </c>
    </row>
    <row r="56" spans="1:8" ht="15">
      <c r="A56" s="7" t="s">
        <v>3</v>
      </c>
      <c r="B56" s="4">
        <f t="shared" si="12"/>
        <v>2554029.9699999983</v>
      </c>
      <c r="C56" s="5"/>
      <c r="D56" s="5"/>
      <c r="E56" s="4">
        <v>401356.12999999995</v>
      </c>
      <c r="F56" s="4">
        <v>565182.93</v>
      </c>
      <c r="G56" s="6">
        <f t="shared" si="13"/>
        <v>1.001757950422154</v>
      </c>
      <c r="H56" s="8">
        <f t="shared" si="14"/>
        <v>2390203.169999998</v>
      </c>
    </row>
    <row r="57" spans="1:8" ht="15">
      <c r="A57" s="7" t="s">
        <v>9</v>
      </c>
      <c r="B57" s="4">
        <f t="shared" si="12"/>
        <v>307657.67</v>
      </c>
      <c r="C57" s="5"/>
      <c r="D57" s="5"/>
      <c r="E57" s="4">
        <v>96009.41</v>
      </c>
      <c r="F57" s="4">
        <v>139943.56</v>
      </c>
      <c r="G57" s="6">
        <f t="shared" si="13"/>
        <v>0.9018572993096333</v>
      </c>
      <c r="H57" s="8">
        <f t="shared" si="14"/>
        <v>263723.51999999996</v>
      </c>
    </row>
    <row r="58" spans="1:8" ht="15">
      <c r="A58" s="7" t="s">
        <v>16</v>
      </c>
      <c r="B58" s="4">
        <f t="shared" si="12"/>
        <v>999395.0799999993</v>
      </c>
      <c r="C58" s="5"/>
      <c r="D58" s="5"/>
      <c r="E58" s="4">
        <v>268357.43000000005</v>
      </c>
      <c r="F58" s="4">
        <v>359022.1</v>
      </c>
      <c r="G58" s="6">
        <f t="shared" si="13"/>
        <v>0.8393988833736165</v>
      </c>
      <c r="H58" s="8">
        <f t="shared" si="14"/>
        <v>908730.4099999993</v>
      </c>
    </row>
    <row r="59" spans="1:8" ht="15.75" thickBot="1">
      <c r="A59" s="9" t="s">
        <v>5</v>
      </c>
      <c r="B59" s="10">
        <f t="shared" si="12"/>
        <v>439719.9400000002</v>
      </c>
      <c r="C59" s="11"/>
      <c r="D59" s="11"/>
      <c r="E59" s="10">
        <v>175689.85</v>
      </c>
      <c r="F59" s="10">
        <v>222898.34</v>
      </c>
      <c r="G59" s="12">
        <f t="shared" si="13"/>
        <v>0.8662947129356214</v>
      </c>
      <c r="H59" s="13">
        <f t="shared" si="14"/>
        <v>392511.4500000002</v>
      </c>
    </row>
    <row r="60" spans="1:8" ht="36" customHeight="1" thickBot="1">
      <c r="A60" s="14" t="s">
        <v>13</v>
      </c>
      <c r="B60" s="15">
        <f>SUM(B53:B59)</f>
        <v>6928488.049999999</v>
      </c>
      <c r="C60" s="15">
        <f>SUM(C53:C59)</f>
        <v>0</v>
      </c>
      <c r="D60" s="15">
        <f>SUM(D53:D59)</f>
        <v>0</v>
      </c>
      <c r="E60" s="15">
        <f>SUM(E53:E59)</f>
        <v>1951623.04</v>
      </c>
      <c r="F60" s="15">
        <f>SUM(F53:F59)</f>
        <v>2568777.5</v>
      </c>
      <c r="G60" s="16">
        <f t="shared" si="13"/>
        <v>0.9284355212653066</v>
      </c>
      <c r="H60" s="17">
        <f t="shared" si="14"/>
        <v>6311333.59</v>
      </c>
    </row>
    <row r="61" ht="15.75" thickBot="1"/>
    <row r="62" spans="1:8" s="2" customFormat="1" ht="65.25" customHeight="1" thickBot="1">
      <c r="A62" s="33" t="s">
        <v>22</v>
      </c>
      <c r="B62" s="24" t="s">
        <v>10</v>
      </c>
      <c r="C62" s="25" t="s">
        <v>6</v>
      </c>
      <c r="D62" s="25" t="s">
        <v>7</v>
      </c>
      <c r="E62" s="24" t="s">
        <v>6</v>
      </c>
      <c r="F62" s="24" t="s">
        <v>8</v>
      </c>
      <c r="G62" s="24" t="s">
        <v>15</v>
      </c>
      <c r="H62" s="26" t="s">
        <v>11</v>
      </c>
    </row>
    <row r="63" spans="1:8" ht="15">
      <c r="A63" s="18" t="s">
        <v>0</v>
      </c>
      <c r="B63" s="19">
        <f aca="true" t="shared" si="15" ref="B63:B69">H53</f>
        <v>841647.7199999999</v>
      </c>
      <c r="C63" s="20"/>
      <c r="D63" s="20"/>
      <c r="E63" s="40">
        <v>318304.57999999996</v>
      </c>
      <c r="F63" s="40">
        <v>377883.47</v>
      </c>
      <c r="G63" s="21">
        <f aca="true" t="shared" si="16" ref="G63:G70">F63/E53</f>
        <v>1.0953756833353285</v>
      </c>
      <c r="H63" s="22">
        <f aca="true" t="shared" si="17" ref="H63:H70">B63+E63-F63</f>
        <v>782068.8299999998</v>
      </c>
    </row>
    <row r="64" spans="1:8" ht="15">
      <c r="A64" s="7" t="s">
        <v>1</v>
      </c>
      <c r="B64" s="4">
        <f t="shared" si="15"/>
        <v>465135.2999999999</v>
      </c>
      <c r="C64" s="5"/>
      <c r="D64" s="5"/>
      <c r="E64" s="40">
        <v>215444.65000000002</v>
      </c>
      <c r="F64" s="40">
        <v>202823.77</v>
      </c>
      <c r="G64" s="6">
        <f t="shared" si="16"/>
        <v>0.8772745857774729</v>
      </c>
      <c r="H64" s="8">
        <f t="shared" si="17"/>
        <v>477756.17999999993</v>
      </c>
    </row>
    <row r="65" spans="1:8" ht="15">
      <c r="A65" s="7" t="s">
        <v>2</v>
      </c>
      <c r="B65" s="4">
        <f t="shared" si="15"/>
        <v>1049382.0200000016</v>
      </c>
      <c r="C65" s="5"/>
      <c r="D65" s="5"/>
      <c r="E65" s="4">
        <v>418510.44999999995</v>
      </c>
      <c r="F65" s="4">
        <v>413397.39</v>
      </c>
      <c r="G65" s="6">
        <f t="shared" si="16"/>
        <v>0.9524584746564614</v>
      </c>
      <c r="H65" s="8">
        <f t="shared" si="17"/>
        <v>1054495.0800000015</v>
      </c>
    </row>
    <row r="66" spans="1:8" ht="15">
      <c r="A66" s="7" t="s">
        <v>3</v>
      </c>
      <c r="B66" s="4">
        <f t="shared" si="15"/>
        <v>2390203.169999998</v>
      </c>
      <c r="C66" s="5"/>
      <c r="D66" s="5"/>
      <c r="E66" s="4">
        <v>395813.85000000003</v>
      </c>
      <c r="F66" s="4">
        <v>433230.43</v>
      </c>
      <c r="G66" s="6">
        <f t="shared" si="16"/>
        <v>1.0794165022470195</v>
      </c>
      <c r="H66" s="8">
        <f t="shared" si="17"/>
        <v>2352786.589999998</v>
      </c>
    </row>
    <row r="67" spans="1:8" ht="15">
      <c r="A67" s="7" t="s">
        <v>9</v>
      </c>
      <c r="B67" s="4">
        <f t="shared" si="15"/>
        <v>263723.51999999996</v>
      </c>
      <c r="C67" s="5"/>
      <c r="D67" s="5"/>
      <c r="E67" s="4">
        <v>93216.07</v>
      </c>
      <c r="F67" s="4">
        <v>118690.13</v>
      </c>
      <c r="G67" s="6">
        <f t="shared" si="16"/>
        <v>1.2362343441127281</v>
      </c>
      <c r="H67" s="8">
        <f t="shared" si="17"/>
        <v>238249.45999999996</v>
      </c>
    </row>
    <row r="68" spans="1:8" ht="15">
      <c r="A68" s="7" t="s">
        <v>16</v>
      </c>
      <c r="B68" s="4">
        <f t="shared" si="15"/>
        <v>908730.4099999993</v>
      </c>
      <c r="C68" s="5"/>
      <c r="D68" s="5"/>
      <c r="E68" s="4">
        <v>273870.56999999995</v>
      </c>
      <c r="F68" s="4">
        <v>416308.15</v>
      </c>
      <c r="G68" s="6">
        <f t="shared" si="16"/>
        <v>1.5513196336691701</v>
      </c>
      <c r="H68" s="8">
        <f t="shared" si="17"/>
        <v>766292.8299999993</v>
      </c>
    </row>
    <row r="69" spans="1:8" ht="15.75" thickBot="1">
      <c r="A69" s="9" t="s">
        <v>5</v>
      </c>
      <c r="B69" s="10">
        <f t="shared" si="15"/>
        <v>392511.4500000002</v>
      </c>
      <c r="C69" s="11"/>
      <c r="D69" s="11"/>
      <c r="E69" s="10">
        <v>169260.86</v>
      </c>
      <c r="F69" s="10">
        <v>191825.76</v>
      </c>
      <c r="G69" s="12">
        <f t="shared" si="16"/>
        <v>1.0918431542858054</v>
      </c>
      <c r="H69" s="13">
        <f t="shared" si="17"/>
        <v>369946.55000000016</v>
      </c>
    </row>
    <row r="70" spans="1:8" ht="25.5" customHeight="1" thickBot="1">
      <c r="A70" s="14" t="s">
        <v>13</v>
      </c>
      <c r="B70" s="15">
        <f>SUM(B63:B69)</f>
        <v>6311333.589999998</v>
      </c>
      <c r="C70" s="15">
        <f>SUM(C63:C69)</f>
        <v>0</v>
      </c>
      <c r="D70" s="15">
        <f>SUM(D63:D69)</f>
        <v>0</v>
      </c>
      <c r="E70" s="15">
        <f>SUM(E63:E69)</f>
        <v>1884421.0299999998</v>
      </c>
      <c r="F70" s="15">
        <f>SUM(F63:F69)</f>
        <v>2154159.0999999996</v>
      </c>
      <c r="G70" s="16">
        <f t="shared" si="16"/>
        <v>1.1037782685738327</v>
      </c>
      <c r="H70" s="17">
        <f t="shared" si="17"/>
        <v>6041595.519999998</v>
      </c>
    </row>
    <row r="71" ht="15.75" thickBot="1"/>
    <row r="72" spans="1:8" s="2" customFormat="1" ht="62.25" customHeight="1" thickBot="1">
      <c r="A72" s="33" t="s">
        <v>23</v>
      </c>
      <c r="B72" s="24" t="s">
        <v>10</v>
      </c>
      <c r="C72" s="25" t="s">
        <v>6</v>
      </c>
      <c r="D72" s="25" t="s">
        <v>7</v>
      </c>
      <c r="E72" s="24" t="s">
        <v>6</v>
      </c>
      <c r="F72" s="24" t="s">
        <v>8</v>
      </c>
      <c r="G72" s="24" t="s">
        <v>15</v>
      </c>
      <c r="H72" s="26" t="s">
        <v>11</v>
      </c>
    </row>
    <row r="73" spans="1:8" ht="15">
      <c r="A73" s="18" t="s">
        <v>0</v>
      </c>
      <c r="B73" s="19">
        <f aca="true" t="shared" si="18" ref="B73:B79">H63</f>
        <v>782068.8299999998</v>
      </c>
      <c r="C73" s="20"/>
      <c r="D73" s="20"/>
      <c r="E73" s="19">
        <v>364773.07</v>
      </c>
      <c r="F73" s="19">
        <v>356564.67</v>
      </c>
      <c r="G73" s="21">
        <f aca="true" t="shared" si="19" ref="G73:G80">F73/E63</f>
        <v>1.1201996213815084</v>
      </c>
      <c r="H73" s="22">
        <f aca="true" t="shared" si="20" ref="H73:H80">B73+E73-F73</f>
        <v>790277.23</v>
      </c>
    </row>
    <row r="74" spans="1:8" ht="15">
      <c r="A74" s="7" t="s">
        <v>1</v>
      </c>
      <c r="B74" s="4">
        <f t="shared" si="18"/>
        <v>477756.17999999993</v>
      </c>
      <c r="C74" s="5"/>
      <c r="D74" s="5"/>
      <c r="E74" s="4">
        <v>244761.32</v>
      </c>
      <c r="F74" s="4">
        <v>238267.81</v>
      </c>
      <c r="G74" s="6">
        <f t="shared" si="19"/>
        <v>1.1059351438989085</v>
      </c>
      <c r="H74" s="8">
        <f t="shared" si="20"/>
        <v>484249.69</v>
      </c>
    </row>
    <row r="75" spans="1:8" ht="15">
      <c r="A75" s="7" t="s">
        <v>2</v>
      </c>
      <c r="B75" s="4">
        <f t="shared" si="18"/>
        <v>1054495.0800000015</v>
      </c>
      <c r="C75" s="5"/>
      <c r="D75" s="5"/>
      <c r="E75" s="4">
        <v>459591.12</v>
      </c>
      <c r="F75" s="4">
        <v>504407.9</v>
      </c>
      <c r="G75" s="6">
        <f t="shared" si="19"/>
        <v>1.2052456515721413</v>
      </c>
      <c r="H75" s="8">
        <f t="shared" si="20"/>
        <v>1009678.3000000016</v>
      </c>
    </row>
    <row r="76" spans="1:8" ht="15">
      <c r="A76" s="7" t="s">
        <v>3</v>
      </c>
      <c r="B76" s="4">
        <f t="shared" si="18"/>
        <v>2352786.589999998</v>
      </c>
      <c r="C76" s="5"/>
      <c r="D76" s="5"/>
      <c r="E76" s="4">
        <v>432385.49</v>
      </c>
      <c r="F76" s="4">
        <v>437023.32</v>
      </c>
      <c r="G76" s="6">
        <f t="shared" si="19"/>
        <v>1.1041132593010576</v>
      </c>
      <c r="H76" s="8">
        <f t="shared" si="20"/>
        <v>2348148.7599999984</v>
      </c>
    </row>
    <row r="77" spans="1:8" ht="15">
      <c r="A77" s="7" t="s">
        <v>9</v>
      </c>
      <c r="B77" s="4">
        <f t="shared" si="18"/>
        <v>238249.45999999996</v>
      </c>
      <c r="C77" s="5"/>
      <c r="D77" s="5"/>
      <c r="E77" s="4">
        <v>100351.89</v>
      </c>
      <c r="F77" s="4">
        <v>116680.4</v>
      </c>
      <c r="G77" s="6">
        <f t="shared" si="19"/>
        <v>1.2517197946663057</v>
      </c>
      <c r="H77" s="8">
        <f t="shared" si="20"/>
        <v>221920.94999999998</v>
      </c>
    </row>
    <row r="78" spans="1:8" ht="15">
      <c r="A78" s="7" t="s">
        <v>16</v>
      </c>
      <c r="B78" s="4">
        <f t="shared" si="18"/>
        <v>766292.8299999993</v>
      </c>
      <c r="C78" s="5"/>
      <c r="D78" s="5"/>
      <c r="E78" s="4">
        <v>374997.84</v>
      </c>
      <c r="F78" s="4">
        <v>394171.36</v>
      </c>
      <c r="G78" s="6">
        <f t="shared" si="19"/>
        <v>1.4392614730381583</v>
      </c>
      <c r="H78" s="8">
        <f t="shared" si="20"/>
        <v>747119.3099999992</v>
      </c>
    </row>
    <row r="79" spans="1:8" ht="15.75" thickBot="1">
      <c r="A79" s="9" t="s">
        <v>5</v>
      </c>
      <c r="B79" s="10">
        <f t="shared" si="18"/>
        <v>369946.55000000016</v>
      </c>
      <c r="C79" s="11"/>
      <c r="D79" s="11"/>
      <c r="E79" s="10">
        <v>183774.47</v>
      </c>
      <c r="F79" s="10">
        <v>188944.55</v>
      </c>
      <c r="G79" s="12">
        <f t="shared" si="19"/>
        <v>1.1162920358551882</v>
      </c>
      <c r="H79" s="13">
        <f t="shared" si="20"/>
        <v>364776.47000000015</v>
      </c>
    </row>
    <row r="80" spans="1:8" ht="25.5" customHeight="1" thickBot="1">
      <c r="A80" s="14" t="s">
        <v>13</v>
      </c>
      <c r="B80" s="15">
        <f>SUM(B73:B79)</f>
        <v>6041595.519999999</v>
      </c>
      <c r="C80" s="15">
        <f>SUM(C73:C79)</f>
        <v>0</v>
      </c>
      <c r="D80" s="15">
        <f>SUM(D73:D79)</f>
        <v>0</v>
      </c>
      <c r="E80" s="15">
        <f>SUM(E73:E79)</f>
        <v>2160635.2</v>
      </c>
      <c r="F80" s="15">
        <f>SUM(F73:F79)</f>
        <v>2236060.01</v>
      </c>
      <c r="G80" s="16">
        <f t="shared" si="19"/>
        <v>1.1866031923874252</v>
      </c>
      <c r="H80" s="17">
        <f t="shared" si="20"/>
        <v>5966170.709999999</v>
      </c>
    </row>
    <row r="81" ht="15.75" thickBot="1"/>
    <row r="82" spans="1:8" s="2" customFormat="1" ht="62.25" customHeight="1" thickBot="1">
      <c r="A82" s="33" t="s">
        <v>24</v>
      </c>
      <c r="B82" s="24" t="s">
        <v>10</v>
      </c>
      <c r="C82" s="25" t="s">
        <v>6</v>
      </c>
      <c r="D82" s="25" t="s">
        <v>7</v>
      </c>
      <c r="E82" s="24" t="s">
        <v>6</v>
      </c>
      <c r="F82" s="24" t="s">
        <v>8</v>
      </c>
      <c r="G82" s="24" t="s">
        <v>15</v>
      </c>
      <c r="H82" s="26" t="s">
        <v>11</v>
      </c>
    </row>
    <row r="83" spans="1:8" ht="18" customHeight="1">
      <c r="A83" s="7" t="s">
        <v>0</v>
      </c>
      <c r="B83" s="4">
        <f aca="true" t="shared" si="21" ref="B83:B89">H73</f>
        <v>790277.23</v>
      </c>
      <c r="C83" s="5"/>
      <c r="D83" s="5"/>
      <c r="E83" s="4">
        <v>368632.94999999995</v>
      </c>
      <c r="F83" s="4">
        <v>304844.34</v>
      </c>
      <c r="G83" s="21">
        <f aca="true" t="shared" si="22" ref="G83:G90">F83/E73</f>
        <v>0.8357095549844181</v>
      </c>
      <c r="H83" s="8">
        <f aca="true" t="shared" si="23" ref="H83:H90">B83+E83-F83</f>
        <v>854065.8399999999</v>
      </c>
    </row>
    <row r="84" spans="1:8" ht="15">
      <c r="A84" s="7" t="s">
        <v>1</v>
      </c>
      <c r="B84" s="4">
        <f t="shared" si="21"/>
        <v>484249.69</v>
      </c>
      <c r="C84" s="5"/>
      <c r="D84" s="5"/>
      <c r="E84" s="4">
        <v>242098.42</v>
      </c>
      <c r="F84" s="4">
        <v>273563.42</v>
      </c>
      <c r="G84" s="6">
        <f t="shared" si="22"/>
        <v>1.1176742305524419</v>
      </c>
      <c r="H84" s="8">
        <f t="shared" si="23"/>
        <v>452784.69</v>
      </c>
    </row>
    <row r="85" spans="1:8" ht="15">
      <c r="A85" s="7" t="s">
        <v>2</v>
      </c>
      <c r="B85" s="4">
        <f t="shared" si="21"/>
        <v>1009678.3000000016</v>
      </c>
      <c r="C85" s="5"/>
      <c r="D85" s="5"/>
      <c r="E85" s="4">
        <v>458838.12</v>
      </c>
      <c r="F85" s="4">
        <v>379058.75</v>
      </c>
      <c r="G85" s="6">
        <f t="shared" si="22"/>
        <v>0.8247738772672545</v>
      </c>
      <c r="H85" s="8">
        <f>B85+E85-F85</f>
        <v>1089457.6700000016</v>
      </c>
    </row>
    <row r="86" spans="1:8" ht="15">
      <c r="A86" s="7" t="s">
        <v>3</v>
      </c>
      <c r="B86" s="4">
        <f t="shared" si="21"/>
        <v>2348148.7599999984</v>
      </c>
      <c r="C86" s="5"/>
      <c r="D86" s="5"/>
      <c r="E86" s="4">
        <v>438650.51</v>
      </c>
      <c r="F86" s="4">
        <v>410060.23</v>
      </c>
      <c r="G86" s="6">
        <f t="shared" si="22"/>
        <v>0.9483672312870628</v>
      </c>
      <c r="H86" s="8">
        <f>B86+E86-F86</f>
        <v>2376739.0399999986</v>
      </c>
    </row>
    <row r="87" spans="1:8" ht="15">
      <c r="A87" s="7" t="s">
        <v>9</v>
      </c>
      <c r="B87" s="4">
        <f t="shared" si="21"/>
        <v>221920.94999999998</v>
      </c>
      <c r="C87" s="5"/>
      <c r="D87" s="5"/>
      <c r="E87" s="4">
        <v>112816.18</v>
      </c>
      <c r="F87" s="4">
        <v>92753.83</v>
      </c>
      <c r="G87" s="6">
        <f t="shared" si="22"/>
        <v>0.9242858305907343</v>
      </c>
      <c r="H87" s="8">
        <f t="shared" si="23"/>
        <v>241983.3</v>
      </c>
    </row>
    <row r="88" spans="1:8" ht="15">
      <c r="A88" s="7" t="s">
        <v>16</v>
      </c>
      <c r="B88" s="4">
        <f t="shared" si="21"/>
        <v>747119.3099999992</v>
      </c>
      <c r="C88" s="5"/>
      <c r="D88" s="5"/>
      <c r="E88" s="4">
        <v>309728.06</v>
      </c>
      <c r="F88" s="4">
        <v>296926.62</v>
      </c>
      <c r="G88" s="6">
        <f t="shared" si="22"/>
        <v>0.7918088808191535</v>
      </c>
      <c r="H88" s="8">
        <f t="shared" si="23"/>
        <v>759920.7499999992</v>
      </c>
    </row>
    <row r="89" spans="1:8" ht="15.75" thickBot="1">
      <c r="A89" s="9" t="s">
        <v>5</v>
      </c>
      <c r="B89" s="10">
        <f t="shared" si="21"/>
        <v>364776.47000000015</v>
      </c>
      <c r="C89" s="11"/>
      <c r="D89" s="11"/>
      <c r="E89" s="10">
        <v>186261.03</v>
      </c>
      <c r="F89" s="10">
        <v>179498.84</v>
      </c>
      <c r="G89" s="12">
        <f t="shared" si="22"/>
        <v>0.9767343635925055</v>
      </c>
      <c r="H89" s="13">
        <f t="shared" si="23"/>
        <v>371538.66000000015</v>
      </c>
    </row>
    <row r="90" spans="1:8" ht="21.75" customHeight="1" thickBot="1">
      <c r="A90" s="14" t="s">
        <v>13</v>
      </c>
      <c r="B90" s="15">
        <f>SUM(B83:B89)</f>
        <v>5966170.71</v>
      </c>
      <c r="C90" s="15">
        <f>SUM(C83:C89)</f>
        <v>0</v>
      </c>
      <c r="D90" s="15">
        <f>SUM(D83:D89)</f>
        <v>0</v>
      </c>
      <c r="E90" s="15">
        <f>SUM(E83:E89)</f>
        <v>2117025.27</v>
      </c>
      <c r="F90" s="15">
        <f>SUM(F83:F89)</f>
        <v>1936706.03</v>
      </c>
      <c r="G90" s="16">
        <f t="shared" si="22"/>
        <v>0.8963595659276493</v>
      </c>
      <c r="H90" s="17">
        <f t="shared" si="23"/>
        <v>6146489.95</v>
      </c>
    </row>
    <row r="91" ht="15.75" thickBot="1"/>
    <row r="92" spans="1:8" s="2" customFormat="1" ht="38.25" customHeight="1">
      <c r="A92" s="31" t="s">
        <v>25</v>
      </c>
      <c r="B92" s="27" t="s">
        <v>10</v>
      </c>
      <c r="C92" s="28" t="s">
        <v>6</v>
      </c>
      <c r="D92" s="28" t="s">
        <v>7</v>
      </c>
      <c r="E92" s="27" t="s">
        <v>6</v>
      </c>
      <c r="F92" s="27" t="s">
        <v>8</v>
      </c>
      <c r="G92" s="27" t="s">
        <v>12</v>
      </c>
      <c r="H92" s="29" t="s">
        <v>11</v>
      </c>
    </row>
    <row r="93" spans="1:8" s="2" customFormat="1" ht="22.5" customHeight="1">
      <c r="A93" s="7" t="s">
        <v>32</v>
      </c>
      <c r="B93" s="41">
        <v>0</v>
      </c>
      <c r="C93" s="42"/>
      <c r="D93" s="42"/>
      <c r="E93" s="41">
        <v>516847.78</v>
      </c>
      <c r="F93" s="41"/>
      <c r="G93" s="41"/>
      <c r="H93" s="8">
        <f aca="true" t="shared" si="24" ref="H93:H101">B93+E93-F93</f>
        <v>516847.78</v>
      </c>
    </row>
    <row r="94" spans="1:8" ht="15">
      <c r="A94" s="7" t="s">
        <v>0</v>
      </c>
      <c r="B94" s="4">
        <f aca="true" t="shared" si="25" ref="B94:B100">H83</f>
        <v>854065.8399999999</v>
      </c>
      <c r="C94" s="5"/>
      <c r="D94" s="5"/>
      <c r="E94" s="4">
        <v>369297.42000000004</v>
      </c>
      <c r="F94" s="4">
        <v>412429.56</v>
      </c>
      <c r="G94" s="21">
        <f aca="true" t="shared" si="26" ref="G94:G101">F94/E83</f>
        <v>1.118808180332225</v>
      </c>
      <c r="H94" s="8">
        <f t="shared" si="24"/>
        <v>810933.6999999997</v>
      </c>
    </row>
    <row r="95" spans="1:8" ht="15">
      <c r="A95" s="7" t="s">
        <v>1</v>
      </c>
      <c r="B95" s="4">
        <f t="shared" si="25"/>
        <v>452784.69</v>
      </c>
      <c r="C95" s="5"/>
      <c r="D95" s="5"/>
      <c r="E95" s="4">
        <v>243783.99</v>
      </c>
      <c r="F95" s="4">
        <v>303277.75</v>
      </c>
      <c r="G95" s="6">
        <f t="shared" si="26"/>
        <v>1.2527043753528007</v>
      </c>
      <c r="H95" s="8">
        <f t="shared" si="24"/>
        <v>393290.92999999993</v>
      </c>
    </row>
    <row r="96" spans="1:8" ht="15">
      <c r="A96" s="7" t="s">
        <v>2</v>
      </c>
      <c r="B96" s="4">
        <f t="shared" si="25"/>
        <v>1089457.6700000016</v>
      </c>
      <c r="C96" s="5"/>
      <c r="D96" s="5"/>
      <c r="E96" s="4">
        <v>469417.24</v>
      </c>
      <c r="F96" s="4">
        <v>580609.1</v>
      </c>
      <c r="G96" s="6">
        <f t="shared" si="26"/>
        <v>1.2653898503463488</v>
      </c>
      <c r="H96" s="8">
        <f t="shared" si="24"/>
        <v>978265.8100000016</v>
      </c>
    </row>
    <row r="97" spans="1:8" ht="15">
      <c r="A97" s="7" t="s">
        <v>3</v>
      </c>
      <c r="B97" s="4">
        <f t="shared" si="25"/>
        <v>2376739.0399999986</v>
      </c>
      <c r="C97" s="5"/>
      <c r="D97" s="5"/>
      <c r="E97" s="4">
        <v>404089.94</v>
      </c>
      <c r="F97" s="4">
        <v>509168.43</v>
      </c>
      <c r="G97" s="6">
        <f t="shared" si="26"/>
        <v>1.160761057817988</v>
      </c>
      <c r="H97" s="8">
        <f t="shared" si="24"/>
        <v>2271660.5499999984</v>
      </c>
    </row>
    <row r="98" spans="1:8" ht="15">
      <c r="A98" s="7" t="s">
        <v>9</v>
      </c>
      <c r="B98" s="4">
        <f t="shared" si="25"/>
        <v>241983.3</v>
      </c>
      <c r="C98" s="5"/>
      <c r="D98" s="5"/>
      <c r="E98" s="4">
        <v>107816.34</v>
      </c>
      <c r="F98" s="4">
        <v>137847.79</v>
      </c>
      <c r="G98" s="6">
        <f t="shared" si="26"/>
        <v>1.2218796098219247</v>
      </c>
      <c r="H98" s="8">
        <f t="shared" si="24"/>
        <v>211951.85</v>
      </c>
    </row>
    <row r="99" spans="1:8" ht="15">
      <c r="A99" s="7" t="s">
        <v>16</v>
      </c>
      <c r="B99" s="4">
        <f t="shared" si="25"/>
        <v>759920.7499999992</v>
      </c>
      <c r="C99" s="5"/>
      <c r="D99" s="5"/>
      <c r="E99" s="4">
        <v>318086.48000000004</v>
      </c>
      <c r="F99" s="4">
        <v>372947.89</v>
      </c>
      <c r="G99" s="6">
        <f t="shared" si="26"/>
        <v>1.2041139895429558</v>
      </c>
      <c r="H99" s="8">
        <f t="shared" si="24"/>
        <v>705059.3399999993</v>
      </c>
    </row>
    <row r="100" spans="1:8" ht="15.75" thickBot="1">
      <c r="A100" s="9" t="s">
        <v>5</v>
      </c>
      <c r="B100" s="10">
        <f t="shared" si="25"/>
        <v>371538.66000000015</v>
      </c>
      <c r="C100" s="11"/>
      <c r="D100" s="11"/>
      <c r="E100" s="10">
        <v>193803.83000000002</v>
      </c>
      <c r="F100" s="10">
        <v>170241.25</v>
      </c>
      <c r="G100" s="12">
        <f t="shared" si="26"/>
        <v>0.913992851859565</v>
      </c>
      <c r="H100" s="13">
        <f t="shared" si="24"/>
        <v>395101.2400000002</v>
      </c>
    </row>
    <row r="101" spans="1:8" ht="15.75" thickBot="1">
      <c r="A101" s="14" t="s">
        <v>13</v>
      </c>
      <c r="B101" s="15">
        <f>SUM(B93:B100)</f>
        <v>6146489.949999999</v>
      </c>
      <c r="C101" s="15">
        <f>SUM(C93:C100)</f>
        <v>0</v>
      </c>
      <c r="D101" s="15">
        <f>SUM(D93:D100)</f>
        <v>0</v>
      </c>
      <c r="E101" s="15">
        <f>SUM(E93:E100)</f>
        <v>2623143.02</v>
      </c>
      <c r="F101" s="15">
        <f>SUM(F93:F100)</f>
        <v>2486521.77</v>
      </c>
      <c r="G101" s="16">
        <f t="shared" si="26"/>
        <v>1.1745357059436519</v>
      </c>
      <c r="H101" s="17">
        <f t="shared" si="24"/>
        <v>6283111.199999999</v>
      </c>
    </row>
    <row r="102" spans="1:8" ht="15.75" thickBot="1">
      <c r="A102" s="34"/>
      <c r="B102" s="35"/>
      <c r="C102" s="35"/>
      <c r="D102" s="35"/>
      <c r="E102" s="35"/>
      <c r="F102" s="35"/>
      <c r="G102" s="36"/>
      <c r="H102" s="35"/>
    </row>
    <row r="103" spans="1:8" s="2" customFormat="1" ht="38.25" customHeight="1">
      <c r="A103" s="31" t="s">
        <v>26</v>
      </c>
      <c r="B103" s="27" t="s">
        <v>10</v>
      </c>
      <c r="C103" s="28" t="s">
        <v>6</v>
      </c>
      <c r="D103" s="28" t="s">
        <v>7</v>
      </c>
      <c r="E103" s="27" t="s">
        <v>6</v>
      </c>
      <c r="F103" s="27" t="s">
        <v>8</v>
      </c>
      <c r="G103" s="27" t="s">
        <v>12</v>
      </c>
      <c r="H103" s="29" t="s">
        <v>11</v>
      </c>
    </row>
    <row r="104" spans="1:8" s="2" customFormat="1" ht="22.5" customHeight="1">
      <c r="A104" s="7" t="s">
        <v>32</v>
      </c>
      <c r="B104" s="4">
        <f aca="true" t="shared" si="27" ref="B104:B110">H93</f>
        <v>516847.78</v>
      </c>
      <c r="C104" s="42"/>
      <c r="D104" s="42"/>
      <c r="E104" s="41">
        <v>222906.01</v>
      </c>
      <c r="F104" s="41">
        <v>181149.82</v>
      </c>
      <c r="G104" s="21">
        <f aca="true" t="shared" si="28" ref="G104:G110">F104/E93</f>
        <v>0.35048969350318193</v>
      </c>
      <c r="H104" s="8">
        <f>B104+E104-F104</f>
        <v>558603.97</v>
      </c>
    </row>
    <row r="105" spans="1:8" ht="15">
      <c r="A105" s="7" t="s">
        <v>0</v>
      </c>
      <c r="B105" s="4">
        <f t="shared" si="27"/>
        <v>810933.6999999997</v>
      </c>
      <c r="C105" s="5"/>
      <c r="D105" s="5"/>
      <c r="E105" s="4">
        <v>529262.74</v>
      </c>
      <c r="F105" s="4">
        <v>387582.62</v>
      </c>
      <c r="G105" s="21">
        <f t="shared" si="28"/>
        <v>1.049513478864813</v>
      </c>
      <c r="H105" s="8">
        <f aca="true" t="shared" si="29" ref="H105:H112">B105+E105-F105</f>
        <v>952613.8199999997</v>
      </c>
    </row>
    <row r="106" spans="1:8" ht="15">
      <c r="A106" s="7" t="s">
        <v>1</v>
      </c>
      <c r="B106" s="4">
        <f t="shared" si="27"/>
        <v>393290.92999999993</v>
      </c>
      <c r="C106" s="5"/>
      <c r="D106" s="5"/>
      <c r="E106" s="4">
        <v>368305.98</v>
      </c>
      <c r="F106" s="4">
        <v>279344.79</v>
      </c>
      <c r="G106" s="21">
        <f t="shared" si="28"/>
        <v>1.1458701205111952</v>
      </c>
      <c r="H106" s="8">
        <f t="shared" si="29"/>
        <v>482252.11999999994</v>
      </c>
    </row>
    <row r="107" spans="1:8" ht="15">
      <c r="A107" s="7" t="s">
        <v>2</v>
      </c>
      <c r="B107" s="4">
        <f t="shared" si="27"/>
        <v>978265.8100000016</v>
      </c>
      <c r="C107" s="5"/>
      <c r="D107" s="5"/>
      <c r="E107" s="4">
        <v>754155.66</v>
      </c>
      <c r="F107" s="4">
        <v>528608.52</v>
      </c>
      <c r="G107" s="21">
        <f t="shared" si="28"/>
        <v>1.1260952409843321</v>
      </c>
      <c r="H107" s="8">
        <f t="shared" si="29"/>
        <v>1203812.9500000016</v>
      </c>
    </row>
    <row r="108" spans="1:8" ht="15">
      <c r="A108" s="7" t="s">
        <v>3</v>
      </c>
      <c r="B108" s="4">
        <f t="shared" si="27"/>
        <v>2271660.5499999984</v>
      </c>
      <c r="C108" s="5"/>
      <c r="D108" s="5"/>
      <c r="E108" s="4">
        <v>732264.2</v>
      </c>
      <c r="F108" s="4">
        <v>443500.91</v>
      </c>
      <c r="G108" s="21">
        <f t="shared" si="28"/>
        <v>1.0975301934019936</v>
      </c>
      <c r="H108" s="8">
        <f t="shared" si="29"/>
        <v>2560423.839999998</v>
      </c>
    </row>
    <row r="109" spans="1:8" ht="15">
      <c r="A109" s="7" t="s">
        <v>9</v>
      </c>
      <c r="B109" s="4">
        <f t="shared" si="27"/>
        <v>211951.85</v>
      </c>
      <c r="C109" s="5"/>
      <c r="D109" s="5"/>
      <c r="E109" s="4">
        <v>166476.63</v>
      </c>
      <c r="F109" s="4">
        <v>110768.4</v>
      </c>
      <c r="G109" s="21">
        <f t="shared" si="28"/>
        <v>1.027380450866724</v>
      </c>
      <c r="H109" s="8">
        <f t="shared" si="29"/>
        <v>267660.07999999996</v>
      </c>
    </row>
    <row r="110" spans="1:8" ht="15">
      <c r="A110" s="7" t="s">
        <v>16</v>
      </c>
      <c r="B110" s="4">
        <f t="shared" si="27"/>
        <v>705059.3399999993</v>
      </c>
      <c r="C110" s="5"/>
      <c r="D110" s="5"/>
      <c r="E110" s="4">
        <v>456897.17</v>
      </c>
      <c r="F110" s="4">
        <v>340124.83</v>
      </c>
      <c r="G110" s="21">
        <f t="shared" si="28"/>
        <v>1.0692841456197697</v>
      </c>
      <c r="H110" s="8">
        <f t="shared" si="29"/>
        <v>821831.6799999992</v>
      </c>
    </row>
    <row r="111" spans="1:8" ht="15">
      <c r="A111" s="9" t="s">
        <v>33</v>
      </c>
      <c r="B111" s="10"/>
      <c r="C111" s="11"/>
      <c r="D111" s="11"/>
      <c r="E111" s="10">
        <v>511604.88</v>
      </c>
      <c r="F111" s="10"/>
      <c r="G111" s="21"/>
      <c r="H111" s="8">
        <f t="shared" si="29"/>
        <v>511604.88</v>
      </c>
    </row>
    <row r="112" spans="1:8" ht="15.75" thickBot="1">
      <c r="A112" s="9" t="s">
        <v>5</v>
      </c>
      <c r="B112" s="10">
        <f>H100</f>
        <v>395101.2400000002</v>
      </c>
      <c r="C112" s="11"/>
      <c r="D112" s="11"/>
      <c r="E112" s="10">
        <v>298489.78</v>
      </c>
      <c r="F112" s="10">
        <v>228128.56</v>
      </c>
      <c r="G112" s="21">
        <f>F112/E100</f>
        <v>1.1771106897113435</v>
      </c>
      <c r="H112" s="13">
        <f t="shared" si="29"/>
        <v>465462.46000000025</v>
      </c>
    </row>
    <row r="113" spans="1:8" ht="15.75" thickBot="1">
      <c r="A113" s="14" t="s">
        <v>13</v>
      </c>
      <c r="B113" s="15">
        <f>SUM(B104:B112)</f>
        <v>6283111.199999998</v>
      </c>
      <c r="C113" s="15">
        <f aca="true" t="shared" si="30" ref="C113:H113">SUM(C104:C112)</f>
        <v>0</v>
      </c>
      <c r="D113" s="15">
        <f t="shared" si="30"/>
        <v>0</v>
      </c>
      <c r="E113" s="15">
        <f t="shared" si="30"/>
        <v>4040363.05</v>
      </c>
      <c r="F113" s="15">
        <f t="shared" si="30"/>
        <v>2499208.4499999997</v>
      </c>
      <c r="G113" s="16">
        <f>F113/E101</f>
        <v>0.952753407246548</v>
      </c>
      <c r="H113" s="15">
        <f t="shared" si="30"/>
        <v>7824265.799999999</v>
      </c>
    </row>
    <row r="114" spans="1:8" ht="15.75" thickBot="1">
      <c r="A114" s="34"/>
      <c r="B114" s="35"/>
      <c r="C114" s="35"/>
      <c r="D114" s="35"/>
      <c r="E114" s="35"/>
      <c r="F114" s="35"/>
      <c r="G114" s="36"/>
      <c r="H114" s="35"/>
    </row>
    <row r="115" spans="1:8" s="2" customFormat="1" ht="38.25" customHeight="1" thickBot="1">
      <c r="A115" s="23" t="s">
        <v>31</v>
      </c>
      <c r="B115" s="24" t="s">
        <v>10</v>
      </c>
      <c r="C115" s="25" t="s">
        <v>6</v>
      </c>
      <c r="D115" s="25" t="s">
        <v>7</v>
      </c>
      <c r="E115" s="24" t="s">
        <v>6</v>
      </c>
      <c r="F115" s="24" t="s">
        <v>8</v>
      </c>
      <c r="G115" s="24" t="s">
        <v>12</v>
      </c>
      <c r="H115" s="26" t="s">
        <v>11</v>
      </c>
    </row>
    <row r="116" spans="1:8" ht="15">
      <c r="A116" s="18" t="s">
        <v>32</v>
      </c>
      <c r="B116" s="19">
        <f>H104</f>
        <v>558603.97</v>
      </c>
      <c r="C116" s="20"/>
      <c r="D116" s="20"/>
      <c r="E116" s="19">
        <v>345108.53</v>
      </c>
      <c r="F116" s="19">
        <v>201537.07</v>
      </c>
      <c r="G116" s="21">
        <f>F116/E104</f>
        <v>0.9041347516830075</v>
      </c>
      <c r="H116" s="22">
        <f aca="true" t="shared" si="31" ref="H116:H125">B116+E116-F116</f>
        <v>702175.4299999999</v>
      </c>
    </row>
    <row r="117" spans="1:8" ht="15">
      <c r="A117" s="7" t="s">
        <v>0</v>
      </c>
      <c r="B117" s="4">
        <f aca="true" t="shared" si="32" ref="B117:B124">H105</f>
        <v>952613.8199999997</v>
      </c>
      <c r="C117" s="5"/>
      <c r="D117" s="5"/>
      <c r="E117" s="4">
        <v>558399</v>
      </c>
      <c r="F117" s="4">
        <v>501364.23</v>
      </c>
      <c r="G117" s="6">
        <f aca="true" t="shared" si="33" ref="G117:G124">F117/E105</f>
        <v>0.9472879764783744</v>
      </c>
      <c r="H117" s="8">
        <f t="shared" si="31"/>
        <v>1009648.5899999999</v>
      </c>
    </row>
    <row r="118" spans="1:8" ht="15">
      <c r="A118" s="7" t="s">
        <v>1</v>
      </c>
      <c r="B118" s="4">
        <f t="shared" si="32"/>
        <v>482252.11999999994</v>
      </c>
      <c r="C118" s="5"/>
      <c r="D118" s="5"/>
      <c r="E118" s="4">
        <v>393206.31</v>
      </c>
      <c r="F118" s="4">
        <v>343243.51</v>
      </c>
      <c r="G118" s="6">
        <f t="shared" si="33"/>
        <v>0.9319520416149638</v>
      </c>
      <c r="H118" s="8">
        <f t="shared" si="31"/>
        <v>532214.9199999999</v>
      </c>
    </row>
    <row r="119" spans="1:8" ht="15">
      <c r="A119" s="7" t="s">
        <v>2</v>
      </c>
      <c r="B119" s="4">
        <f t="shared" si="32"/>
        <v>1203812.9500000016</v>
      </c>
      <c r="C119" s="5"/>
      <c r="D119" s="5"/>
      <c r="E119" s="4">
        <v>785068.27</v>
      </c>
      <c r="F119" s="4">
        <v>712626.41</v>
      </c>
      <c r="G119" s="6">
        <f t="shared" si="33"/>
        <v>0.944932787483157</v>
      </c>
      <c r="H119" s="8">
        <f t="shared" si="31"/>
        <v>1276254.8100000015</v>
      </c>
    </row>
    <row r="120" spans="1:8" ht="15">
      <c r="A120" s="7" t="s">
        <v>3</v>
      </c>
      <c r="B120" s="4">
        <f t="shared" si="32"/>
        <v>2560423.839999998</v>
      </c>
      <c r="C120" s="5"/>
      <c r="D120" s="5"/>
      <c r="E120" s="4">
        <v>771322.68</v>
      </c>
      <c r="F120" s="4">
        <v>631795.43</v>
      </c>
      <c r="G120" s="6">
        <f t="shared" si="33"/>
        <v>0.8627971024665689</v>
      </c>
      <c r="H120" s="8">
        <f t="shared" si="31"/>
        <v>2699951.089999998</v>
      </c>
    </row>
    <row r="121" spans="1:8" ht="15">
      <c r="A121" s="7" t="s">
        <v>9</v>
      </c>
      <c r="B121" s="4">
        <f t="shared" si="32"/>
        <v>267660.07999999996</v>
      </c>
      <c r="C121" s="5"/>
      <c r="D121" s="5"/>
      <c r="E121" s="4">
        <v>186749.26</v>
      </c>
      <c r="F121" s="4">
        <v>158298.44</v>
      </c>
      <c r="G121" s="6">
        <f t="shared" si="33"/>
        <v>0.9508748465174962</v>
      </c>
      <c r="H121" s="8">
        <f t="shared" si="31"/>
        <v>296110.89999999997</v>
      </c>
    </row>
    <row r="122" spans="1:8" ht="15">
      <c r="A122" s="7" t="s">
        <v>16</v>
      </c>
      <c r="B122" s="4">
        <f t="shared" si="32"/>
        <v>821831.6799999992</v>
      </c>
      <c r="C122" s="5"/>
      <c r="D122" s="5"/>
      <c r="E122" s="4">
        <v>491181.67</v>
      </c>
      <c r="F122" s="4">
        <v>387553.23</v>
      </c>
      <c r="G122" s="6">
        <f t="shared" si="33"/>
        <v>0.8482285631141029</v>
      </c>
      <c r="H122" s="8">
        <f t="shared" si="31"/>
        <v>925460.1199999992</v>
      </c>
    </row>
    <row r="123" spans="1:8" ht="15">
      <c r="A123" s="9" t="s">
        <v>33</v>
      </c>
      <c r="B123" s="4">
        <f t="shared" si="32"/>
        <v>511604.88</v>
      </c>
      <c r="C123" s="5"/>
      <c r="D123" s="5"/>
      <c r="E123" s="4">
        <v>401443.71</v>
      </c>
      <c r="F123" s="4">
        <v>86580.55</v>
      </c>
      <c r="G123" s="6">
        <f t="shared" si="33"/>
        <v>0.16923323718100577</v>
      </c>
      <c r="H123" s="8">
        <f t="shared" si="31"/>
        <v>826468.04</v>
      </c>
    </row>
    <row r="124" spans="1:8" ht="15.75" thickBot="1">
      <c r="A124" s="9" t="s">
        <v>5</v>
      </c>
      <c r="B124" s="10">
        <f t="shared" si="32"/>
        <v>465462.46000000025</v>
      </c>
      <c r="C124" s="11"/>
      <c r="D124" s="11"/>
      <c r="E124" s="10">
        <v>326593.38</v>
      </c>
      <c r="F124" s="10">
        <v>260642.96</v>
      </c>
      <c r="G124" s="12">
        <f t="shared" si="33"/>
        <v>0.87320564208262</v>
      </c>
      <c r="H124" s="13">
        <f t="shared" si="31"/>
        <v>531412.8800000004</v>
      </c>
    </row>
    <row r="125" spans="1:8" ht="15.75" thickBot="1">
      <c r="A125" s="14" t="s">
        <v>13</v>
      </c>
      <c r="B125" s="15">
        <f>SUM(B116:B124)</f>
        <v>7824265.799999999</v>
      </c>
      <c r="C125" s="15">
        <f>SUM(C116:C124)</f>
        <v>0</v>
      </c>
      <c r="D125" s="15">
        <f>SUM(D116:D124)</f>
        <v>0</v>
      </c>
      <c r="E125" s="15">
        <f>SUM(E116:E124)</f>
        <v>4259072.81</v>
      </c>
      <c r="F125" s="15">
        <f>SUM(F116:F124)</f>
        <v>3283641.83</v>
      </c>
      <c r="G125" s="16">
        <f>F125/E113</f>
        <v>0.8127095979654602</v>
      </c>
      <c r="H125" s="17">
        <f t="shared" si="31"/>
        <v>8799696.78</v>
      </c>
    </row>
    <row r="126" ht="15.75" thickBot="1">
      <c r="E126" s="37"/>
    </row>
    <row r="127" spans="1:8" s="2" customFormat="1" ht="38.25" customHeight="1" thickBot="1">
      <c r="A127" s="23" t="s">
        <v>28</v>
      </c>
      <c r="B127" s="24" t="s">
        <v>10</v>
      </c>
      <c r="C127" s="25" t="s">
        <v>6</v>
      </c>
      <c r="D127" s="25" t="s">
        <v>7</v>
      </c>
      <c r="E127" s="24" t="s">
        <v>6</v>
      </c>
      <c r="F127" s="24" t="s">
        <v>8</v>
      </c>
      <c r="G127" s="24" t="s">
        <v>12</v>
      </c>
      <c r="H127" s="26" t="s">
        <v>11</v>
      </c>
    </row>
    <row r="128" spans="1:8" ht="15">
      <c r="A128" s="18" t="s">
        <v>32</v>
      </c>
      <c r="B128" s="19">
        <f>H116</f>
        <v>702175.4299999999</v>
      </c>
      <c r="C128" s="20"/>
      <c r="D128" s="20"/>
      <c r="E128" s="19">
        <v>399676.85</v>
      </c>
      <c r="F128" s="19">
        <v>242688.27</v>
      </c>
      <c r="G128" s="21">
        <f>F128/E116</f>
        <v>0.7032230411691069</v>
      </c>
      <c r="H128" s="22">
        <f>B128+E128-F128</f>
        <v>859164.0099999998</v>
      </c>
    </row>
    <row r="129" spans="1:8" ht="15">
      <c r="A129" s="7" t="s">
        <v>0</v>
      </c>
      <c r="B129" s="4">
        <f aca="true" t="shared" si="34" ref="B129:B136">H117</f>
        <v>1009648.5899999999</v>
      </c>
      <c r="C129" s="5"/>
      <c r="D129" s="5"/>
      <c r="E129" s="4">
        <v>638439.18</v>
      </c>
      <c r="F129" s="4">
        <v>528946.64</v>
      </c>
      <c r="G129" s="21">
        <f aca="true" t="shared" si="35" ref="G129:G136">F129/E117</f>
        <v>0.947255707836153</v>
      </c>
      <c r="H129" s="8">
        <f aca="true" t="shared" si="36" ref="H129:H137">B129+E129-F129</f>
        <v>1119141.13</v>
      </c>
    </row>
    <row r="130" spans="1:8" ht="15">
      <c r="A130" s="7" t="s">
        <v>1</v>
      </c>
      <c r="B130" s="4">
        <f t="shared" si="34"/>
        <v>532214.9199999999</v>
      </c>
      <c r="C130" s="5"/>
      <c r="D130" s="5"/>
      <c r="E130" s="4">
        <v>441778.18999999994</v>
      </c>
      <c r="F130" s="4">
        <v>370572.14</v>
      </c>
      <c r="G130" s="21">
        <f t="shared" si="35"/>
        <v>0.942436910536863</v>
      </c>
      <c r="H130" s="8">
        <f t="shared" si="36"/>
        <v>603420.9699999999</v>
      </c>
    </row>
    <row r="131" spans="1:8" ht="15">
      <c r="A131" s="7" t="s">
        <v>2</v>
      </c>
      <c r="B131" s="4">
        <f t="shared" si="34"/>
        <v>1276254.8100000015</v>
      </c>
      <c r="C131" s="5"/>
      <c r="D131" s="5"/>
      <c r="E131" s="4">
        <v>849634.56</v>
      </c>
      <c r="F131" s="4">
        <v>709290.17</v>
      </c>
      <c r="G131" s="21">
        <f t="shared" si="35"/>
        <v>0.9034757830678853</v>
      </c>
      <c r="H131" s="8">
        <f t="shared" si="36"/>
        <v>1416599.2000000016</v>
      </c>
    </row>
    <row r="132" spans="1:8" ht="15">
      <c r="A132" s="7" t="s">
        <v>3</v>
      </c>
      <c r="B132" s="4">
        <f t="shared" si="34"/>
        <v>2699951.089999998</v>
      </c>
      <c r="C132" s="5"/>
      <c r="D132" s="5"/>
      <c r="E132" s="4">
        <v>829412.67</v>
      </c>
      <c r="F132" s="4">
        <v>703999.28</v>
      </c>
      <c r="G132" s="21">
        <f t="shared" si="35"/>
        <v>0.912716944871892</v>
      </c>
      <c r="H132" s="8">
        <f t="shared" si="36"/>
        <v>2825364.4799999977</v>
      </c>
    </row>
    <row r="133" spans="1:8" ht="15">
      <c r="A133" s="7" t="s">
        <v>9</v>
      </c>
      <c r="B133" s="4">
        <f t="shared" si="34"/>
        <v>296110.89999999997</v>
      </c>
      <c r="C133" s="5"/>
      <c r="D133" s="5"/>
      <c r="E133" s="4">
        <v>231985.75</v>
      </c>
      <c r="F133" s="4">
        <v>168350.52</v>
      </c>
      <c r="G133" s="21">
        <f t="shared" si="35"/>
        <v>0.9014789134907415</v>
      </c>
      <c r="H133" s="8">
        <f t="shared" si="36"/>
        <v>359746.1299999999</v>
      </c>
    </row>
    <row r="134" spans="1:8" ht="15">
      <c r="A134" s="7" t="s">
        <v>16</v>
      </c>
      <c r="B134" s="4">
        <f t="shared" si="34"/>
        <v>925460.1199999992</v>
      </c>
      <c r="C134" s="5"/>
      <c r="D134" s="5"/>
      <c r="E134" s="4">
        <v>610382.5900000001</v>
      </c>
      <c r="F134" s="4">
        <v>454973.65</v>
      </c>
      <c r="G134" s="21">
        <f t="shared" si="35"/>
        <v>0.9262838533856527</v>
      </c>
      <c r="H134" s="8">
        <f t="shared" si="36"/>
        <v>1080869.0599999991</v>
      </c>
    </row>
    <row r="135" spans="1:8" ht="15">
      <c r="A135" s="9" t="s">
        <v>33</v>
      </c>
      <c r="B135" s="4">
        <f t="shared" si="34"/>
        <v>826468.04</v>
      </c>
      <c r="C135" s="5"/>
      <c r="D135" s="5"/>
      <c r="E135" s="4">
        <v>506146.21</v>
      </c>
      <c r="F135" s="4">
        <v>195557.19</v>
      </c>
      <c r="G135" s="21">
        <f t="shared" si="35"/>
        <v>0.48713477164706354</v>
      </c>
      <c r="H135" s="8">
        <f t="shared" si="36"/>
        <v>1137057.06</v>
      </c>
    </row>
    <row r="136" spans="1:8" ht="15">
      <c r="A136" s="9" t="s">
        <v>5</v>
      </c>
      <c r="B136" s="4">
        <f t="shared" si="34"/>
        <v>531412.8800000004</v>
      </c>
      <c r="C136" s="5"/>
      <c r="D136" s="5"/>
      <c r="E136" s="4">
        <v>359296.61</v>
      </c>
      <c r="F136" s="4">
        <v>335397.2</v>
      </c>
      <c r="G136" s="21">
        <f t="shared" si="35"/>
        <v>1.026956516999824</v>
      </c>
      <c r="H136" s="8">
        <f t="shared" si="36"/>
        <v>555312.2900000003</v>
      </c>
    </row>
    <row r="137" spans="1:8" ht="15.75" thickBot="1">
      <c r="A137" s="9" t="s">
        <v>34</v>
      </c>
      <c r="B137" s="10"/>
      <c r="C137" s="11"/>
      <c r="D137" s="11"/>
      <c r="E137" s="10">
        <v>161646.22</v>
      </c>
      <c r="F137" s="10">
        <v>0</v>
      </c>
      <c r="G137" s="12"/>
      <c r="H137" s="13">
        <f t="shared" si="36"/>
        <v>161646.22</v>
      </c>
    </row>
    <row r="138" spans="1:8" ht="15.75" thickBot="1">
      <c r="A138" s="14" t="s">
        <v>13</v>
      </c>
      <c r="B138" s="15">
        <f>SUM(B128:B137)</f>
        <v>8799696.78</v>
      </c>
      <c r="C138" s="15">
        <f>SUM(C128:C137)</f>
        <v>0</v>
      </c>
      <c r="D138" s="15">
        <f>SUM(D128:D137)</f>
        <v>0</v>
      </c>
      <c r="E138" s="15">
        <f>SUM(E128:E137)</f>
        <v>5028398.83</v>
      </c>
      <c r="F138" s="15">
        <f>SUM(F128:F137)</f>
        <v>3709775.06</v>
      </c>
      <c r="G138" s="16">
        <f>F138/E125</f>
        <v>0.8710287955842672</v>
      </c>
      <c r="H138" s="17">
        <f>SUM(H128:H137)</f>
        <v>10118320.55</v>
      </c>
    </row>
  </sheetData>
  <sheetProtection/>
  <mergeCells count="2">
    <mergeCell ref="A1:H1"/>
    <mergeCell ref="A31:H31"/>
  </mergeCells>
  <printOptions horizont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PageLayoutView="0" workbookViewId="0" topLeftCell="A106">
      <selection activeCell="A113" sqref="A113"/>
    </sheetView>
  </sheetViews>
  <sheetFormatPr defaultColWidth="9.140625" defaultRowHeight="15"/>
  <cols>
    <col min="1" max="1" width="15.7109375" style="1" customWidth="1"/>
    <col min="2" max="2" width="14.7109375" style="1" customWidth="1"/>
    <col min="3" max="3" width="13.00390625" style="3" hidden="1" customWidth="1"/>
    <col min="4" max="4" width="11.421875" style="3" hidden="1" customWidth="1"/>
    <col min="5" max="5" width="13.57421875" style="1" customWidth="1"/>
    <col min="6" max="6" width="11.8515625" style="1" customWidth="1"/>
    <col min="7" max="7" width="13.7109375" style="1" customWidth="1"/>
    <col min="8" max="8" width="15.8515625" style="1" customWidth="1"/>
    <col min="9" max="16384" width="9.140625" style="1" customWidth="1"/>
  </cols>
  <sheetData>
    <row r="1" spans="1:8" ht="31.5" customHeight="1" thickBot="1">
      <c r="A1" s="43" t="s">
        <v>14</v>
      </c>
      <c r="B1" s="43"/>
      <c r="C1" s="43"/>
      <c r="D1" s="43"/>
      <c r="E1" s="43"/>
      <c r="F1" s="43"/>
      <c r="G1" s="43"/>
      <c r="H1" s="43"/>
    </row>
    <row r="2" spans="1:8" s="2" customFormat="1" ht="66" customHeight="1" thickBot="1">
      <c r="A2" s="23" t="s">
        <v>17</v>
      </c>
      <c r="B2" s="24" t="s">
        <v>10</v>
      </c>
      <c r="C2" s="25" t="s">
        <v>6</v>
      </c>
      <c r="D2" s="25" t="s">
        <v>7</v>
      </c>
      <c r="E2" s="24" t="s">
        <v>6</v>
      </c>
      <c r="F2" s="24" t="s">
        <v>8</v>
      </c>
      <c r="G2" s="24" t="s">
        <v>15</v>
      </c>
      <c r="H2" s="26" t="s">
        <v>11</v>
      </c>
    </row>
    <row r="3" spans="1:8" ht="15">
      <c r="A3" s="18" t="s">
        <v>0</v>
      </c>
      <c r="B3" s="19">
        <v>806778.04</v>
      </c>
      <c r="C3" s="20">
        <v>315255.4</v>
      </c>
      <c r="D3" s="20">
        <v>21168.62</v>
      </c>
      <c r="E3" s="19">
        <f aca="true" t="shared" si="0" ref="E3:E8">C3+D3</f>
        <v>336424.02</v>
      </c>
      <c r="F3" s="19">
        <v>340606.61</v>
      </c>
      <c r="G3" s="21"/>
      <c r="H3" s="22">
        <f>B3+E3-F3</f>
        <v>802595.4500000001</v>
      </c>
    </row>
    <row r="4" spans="1:8" ht="15">
      <c r="A4" s="7" t="s">
        <v>1</v>
      </c>
      <c r="B4" s="4">
        <v>298177.54</v>
      </c>
      <c r="C4" s="5">
        <v>159581.76</v>
      </c>
      <c r="D4" s="5">
        <v>-13954.58</v>
      </c>
      <c r="E4" s="4">
        <f t="shared" si="0"/>
        <v>145627.18000000002</v>
      </c>
      <c r="F4" s="4">
        <v>133211.5</v>
      </c>
      <c r="G4" s="6"/>
      <c r="H4" s="8">
        <f aca="true" t="shared" si="1" ref="H4:H10">B4+E4-F4</f>
        <v>310593.22</v>
      </c>
    </row>
    <row r="5" spans="1:8" ht="15">
      <c r="A5" s="7" t="s">
        <v>2</v>
      </c>
      <c r="B5" s="4">
        <v>1219394.85</v>
      </c>
      <c r="C5" s="5">
        <v>503619.8</v>
      </c>
      <c r="D5" s="5">
        <v>-13777.93</v>
      </c>
      <c r="E5" s="4">
        <f t="shared" si="0"/>
        <v>489841.87</v>
      </c>
      <c r="F5" s="4">
        <v>478743.38</v>
      </c>
      <c r="G5" s="6"/>
      <c r="H5" s="8">
        <f t="shared" si="1"/>
        <v>1230493.3400000003</v>
      </c>
    </row>
    <row r="6" spans="1:8" ht="15">
      <c r="A6" s="7" t="s">
        <v>3</v>
      </c>
      <c r="B6" s="4">
        <v>2229030.53</v>
      </c>
      <c r="C6" s="5">
        <v>411133.3</v>
      </c>
      <c r="D6" s="5">
        <v>-36.02</v>
      </c>
      <c r="E6" s="4">
        <f t="shared" si="0"/>
        <v>411097.27999999997</v>
      </c>
      <c r="F6" s="4">
        <v>384443.98</v>
      </c>
      <c r="G6" s="6"/>
      <c r="H6" s="8">
        <f t="shared" si="1"/>
        <v>2255683.8299999996</v>
      </c>
    </row>
    <row r="7" spans="1:8" ht="15">
      <c r="A7" s="7" t="s">
        <v>9</v>
      </c>
      <c r="B7" s="4">
        <v>154815.72</v>
      </c>
      <c r="C7" s="5">
        <v>106774.84</v>
      </c>
      <c r="D7" s="5">
        <v>-2017.56</v>
      </c>
      <c r="E7" s="4">
        <f t="shared" si="0"/>
        <v>104757.28</v>
      </c>
      <c r="F7" s="4">
        <v>92536.44</v>
      </c>
      <c r="G7" s="6"/>
      <c r="H7" s="8">
        <f t="shared" si="1"/>
        <v>167036.56</v>
      </c>
    </row>
    <row r="8" spans="1:8" ht="15">
      <c r="A8" s="7" t="s">
        <v>16</v>
      </c>
      <c r="B8" s="4">
        <v>519173.45</v>
      </c>
      <c r="C8" s="5">
        <v>290319.54</v>
      </c>
      <c r="D8" s="5">
        <v>8642.01</v>
      </c>
      <c r="E8" s="4">
        <f t="shared" si="0"/>
        <v>298961.55</v>
      </c>
      <c r="F8" s="4">
        <v>259296.17</v>
      </c>
      <c r="G8" s="6"/>
      <c r="H8" s="8">
        <f t="shared" si="1"/>
        <v>558838.83</v>
      </c>
    </row>
    <row r="9" spans="1:8" ht="15.75" thickBot="1">
      <c r="A9" s="9" t="s">
        <v>5</v>
      </c>
      <c r="B9" s="10"/>
      <c r="C9" s="11"/>
      <c r="D9" s="11"/>
      <c r="E9" s="10"/>
      <c r="F9" s="10"/>
      <c r="G9" s="12"/>
      <c r="H9" s="13"/>
    </row>
    <row r="10" spans="1:8" ht="36" customHeight="1" thickBot="1">
      <c r="A10" s="14" t="s">
        <v>13</v>
      </c>
      <c r="B10" s="15">
        <f>SUM(B3:B9)</f>
        <v>5227370.13</v>
      </c>
      <c r="C10" s="15">
        <f>SUM(C3:C9)</f>
        <v>1786684.6400000001</v>
      </c>
      <c r="D10" s="15">
        <f>SUM(D3:D9)</f>
        <v>24.539999999999054</v>
      </c>
      <c r="E10" s="15">
        <f>SUM(E3:E9)</f>
        <v>1786709.1800000002</v>
      </c>
      <c r="F10" s="15">
        <f>SUM(F3:F9)</f>
        <v>1688838.0799999998</v>
      </c>
      <c r="G10" s="16">
        <f>F10/E10</f>
        <v>0.9452227026672576</v>
      </c>
      <c r="H10" s="17">
        <f t="shared" si="1"/>
        <v>5325241.23</v>
      </c>
    </row>
    <row r="11" ht="15.75" thickBot="1"/>
    <row r="12" spans="1:8" s="2" customFormat="1" ht="70.5" customHeight="1">
      <c r="A12" s="32" t="s">
        <v>18</v>
      </c>
      <c r="B12" s="27" t="s">
        <v>10</v>
      </c>
      <c r="C12" s="28" t="s">
        <v>6</v>
      </c>
      <c r="D12" s="28" t="s">
        <v>7</v>
      </c>
      <c r="E12" s="27" t="s">
        <v>6</v>
      </c>
      <c r="F12" s="27" t="s">
        <v>8</v>
      </c>
      <c r="G12" s="27" t="s">
        <v>15</v>
      </c>
      <c r="H12" s="29" t="s">
        <v>11</v>
      </c>
    </row>
    <row r="13" spans="1:8" ht="15">
      <c r="A13" s="7" t="s">
        <v>0</v>
      </c>
      <c r="B13" s="4">
        <f>H3</f>
        <v>802595.4500000001</v>
      </c>
      <c r="C13" s="5">
        <v>328787.89</v>
      </c>
      <c r="D13" s="5">
        <v>6377.34</v>
      </c>
      <c r="E13" s="4">
        <f>C13+D13</f>
        <v>335165.23000000004</v>
      </c>
      <c r="F13" s="4">
        <v>331213.13</v>
      </c>
      <c r="G13" s="6">
        <f aca="true" t="shared" si="2" ref="G13:G20">F13/E3</f>
        <v>0.984510945443194</v>
      </c>
      <c r="H13" s="8">
        <f>B13+E13-F13</f>
        <v>806547.5500000002</v>
      </c>
    </row>
    <row r="14" spans="1:8" ht="15">
      <c r="A14" s="7" t="s">
        <v>1</v>
      </c>
      <c r="B14" s="4">
        <f aca="true" t="shared" si="3" ref="B14:B19">H4</f>
        <v>310593.22</v>
      </c>
      <c r="C14" s="5">
        <v>173321.68</v>
      </c>
      <c r="D14" s="5">
        <v>-4185.82</v>
      </c>
      <c r="E14" s="4">
        <f aca="true" t="shared" si="4" ref="E14:E19">C14+D14</f>
        <v>169135.86</v>
      </c>
      <c r="F14" s="4">
        <v>139741.26</v>
      </c>
      <c r="G14" s="6">
        <f t="shared" si="2"/>
        <v>0.9595822702877306</v>
      </c>
      <c r="H14" s="8">
        <f aca="true" t="shared" si="5" ref="H14:H20">B14+E14-F14</f>
        <v>339987.81999999995</v>
      </c>
    </row>
    <row r="15" spans="1:8" ht="15">
      <c r="A15" s="7" t="s">
        <v>2</v>
      </c>
      <c r="B15" s="4">
        <f t="shared" si="3"/>
        <v>1230493.3400000003</v>
      </c>
      <c r="C15" s="5">
        <v>511856.79</v>
      </c>
      <c r="D15" s="5">
        <v>-16525.52</v>
      </c>
      <c r="E15" s="4">
        <f t="shared" si="4"/>
        <v>495331.26999999996</v>
      </c>
      <c r="F15" s="4">
        <v>526757.9</v>
      </c>
      <c r="G15" s="6">
        <f t="shared" si="2"/>
        <v>1.0753631575022364</v>
      </c>
      <c r="H15" s="8">
        <f t="shared" si="5"/>
        <v>1199066.7100000004</v>
      </c>
    </row>
    <row r="16" spans="1:8" ht="15">
      <c r="A16" s="7" t="s">
        <v>3</v>
      </c>
      <c r="B16" s="4">
        <f t="shared" si="3"/>
        <v>2255683.8299999996</v>
      </c>
      <c r="C16" s="5">
        <v>408534.09</v>
      </c>
      <c r="D16" s="5">
        <v>9753.82</v>
      </c>
      <c r="E16" s="4">
        <f t="shared" si="4"/>
        <v>418287.91000000003</v>
      </c>
      <c r="F16" s="4">
        <v>338071.25</v>
      </c>
      <c r="G16" s="6">
        <f t="shared" si="2"/>
        <v>0.8223631399361242</v>
      </c>
      <c r="H16" s="8">
        <f t="shared" si="5"/>
        <v>2335900.4899999998</v>
      </c>
    </row>
    <row r="17" spans="1:8" ht="15">
      <c r="A17" s="7" t="s">
        <v>9</v>
      </c>
      <c r="B17" s="4">
        <f t="shared" si="3"/>
        <v>167036.56</v>
      </c>
      <c r="C17" s="5">
        <v>103638.19</v>
      </c>
      <c r="D17" s="5">
        <v>1052.35</v>
      </c>
      <c r="E17" s="4">
        <f t="shared" si="4"/>
        <v>104690.54000000001</v>
      </c>
      <c r="F17" s="4">
        <v>83964.02</v>
      </c>
      <c r="G17" s="6">
        <f t="shared" si="2"/>
        <v>0.8015101193921798</v>
      </c>
      <c r="H17" s="8">
        <f t="shared" si="5"/>
        <v>187763.07999999996</v>
      </c>
    </row>
    <row r="18" spans="1:8" ht="15">
      <c r="A18" s="7" t="s">
        <v>16</v>
      </c>
      <c r="B18" s="4">
        <f t="shared" si="3"/>
        <v>558838.83</v>
      </c>
      <c r="C18" s="5">
        <v>293319.65</v>
      </c>
      <c r="D18" s="5">
        <v>14979.74</v>
      </c>
      <c r="E18" s="4">
        <f t="shared" si="4"/>
        <v>308299.39</v>
      </c>
      <c r="F18" s="4">
        <v>244711.12</v>
      </c>
      <c r="G18" s="6">
        <f t="shared" si="2"/>
        <v>0.8185370995032639</v>
      </c>
      <c r="H18" s="8">
        <f t="shared" si="5"/>
        <v>622427.1</v>
      </c>
    </row>
    <row r="19" spans="1:8" ht="15.75" thickBot="1">
      <c r="A19" s="9" t="s">
        <v>5</v>
      </c>
      <c r="B19" s="10">
        <f t="shared" si="3"/>
        <v>0</v>
      </c>
      <c r="C19" s="11">
        <v>73357.72</v>
      </c>
      <c r="D19" s="11">
        <v>0</v>
      </c>
      <c r="E19" s="10">
        <f t="shared" si="4"/>
        <v>73357.72</v>
      </c>
      <c r="F19" s="10">
        <v>0</v>
      </c>
      <c r="G19" s="12"/>
      <c r="H19" s="13">
        <f t="shared" si="5"/>
        <v>73357.72</v>
      </c>
    </row>
    <row r="20" spans="1:8" ht="19.5" customHeight="1" thickBot="1">
      <c r="A20" s="14" t="s">
        <v>13</v>
      </c>
      <c r="B20" s="15">
        <f>SUM(B13:B19)</f>
        <v>5325241.2299999995</v>
      </c>
      <c r="C20" s="15">
        <f>SUM(C13:C19)</f>
        <v>1892816.01</v>
      </c>
      <c r="D20" s="15">
        <f>SUM(D13:D19)</f>
        <v>11451.91</v>
      </c>
      <c r="E20" s="15">
        <f>SUM(E13:E19)</f>
        <v>1904267.9200000002</v>
      </c>
      <c r="F20" s="15">
        <f>SUM(F13:F19)</f>
        <v>1664458.6800000002</v>
      </c>
      <c r="G20" s="16">
        <f t="shared" si="2"/>
        <v>0.9315778407765275</v>
      </c>
      <c r="H20" s="17">
        <f t="shared" si="5"/>
        <v>5565050.469999999</v>
      </c>
    </row>
    <row r="21" spans="1:8" ht="19.5" customHeight="1" thickBot="1">
      <c r="A21" s="43"/>
      <c r="B21" s="43"/>
      <c r="C21" s="43"/>
      <c r="D21" s="43"/>
      <c r="E21" s="43"/>
      <c r="F21" s="43"/>
      <c r="G21" s="43"/>
      <c r="H21" s="43"/>
    </row>
    <row r="22" spans="1:8" s="2" customFormat="1" ht="60.75" customHeight="1">
      <c r="A22" s="30" t="s">
        <v>19</v>
      </c>
      <c r="B22" s="27" t="s">
        <v>10</v>
      </c>
      <c r="C22" s="28" t="s">
        <v>6</v>
      </c>
      <c r="D22" s="28" t="s">
        <v>7</v>
      </c>
      <c r="E22" s="27" t="s">
        <v>6</v>
      </c>
      <c r="F22" s="27" t="s">
        <v>8</v>
      </c>
      <c r="G22" s="27" t="s">
        <v>15</v>
      </c>
      <c r="H22" s="29" t="s">
        <v>11</v>
      </c>
    </row>
    <row r="23" spans="1:8" ht="15">
      <c r="A23" s="7" t="s">
        <v>0</v>
      </c>
      <c r="B23" s="4">
        <f>H13</f>
        <v>806547.5500000002</v>
      </c>
      <c r="C23" s="5">
        <v>330501.53</v>
      </c>
      <c r="D23" s="5">
        <v>-3103.32</v>
      </c>
      <c r="E23" s="4">
        <f>C23+D23</f>
        <v>327398.21</v>
      </c>
      <c r="F23" s="4">
        <v>333612.59</v>
      </c>
      <c r="G23" s="6">
        <f>F23/E13</f>
        <v>0.9953675385719455</v>
      </c>
      <c r="H23" s="8">
        <f>B23+E23-F23</f>
        <v>800333.1700000002</v>
      </c>
    </row>
    <row r="24" spans="1:8" ht="15">
      <c r="A24" s="7" t="s">
        <v>1</v>
      </c>
      <c r="B24" s="4">
        <f aca="true" t="shared" si="6" ref="B24:B29">H14</f>
        <v>339987.81999999995</v>
      </c>
      <c r="C24" s="5">
        <v>178366.87</v>
      </c>
      <c r="D24" s="5">
        <v>-13080.57</v>
      </c>
      <c r="E24" s="4">
        <f aca="true" t="shared" si="7" ref="E24:E29">C24+D24</f>
        <v>165286.3</v>
      </c>
      <c r="F24" s="4">
        <v>157156.87</v>
      </c>
      <c r="G24" s="6">
        <f aca="true" t="shared" si="8" ref="G24:G30">F24/E14</f>
        <v>0.9291753386892644</v>
      </c>
      <c r="H24" s="8">
        <f aca="true" t="shared" si="9" ref="H24:H30">B24+E24-F24</f>
        <v>348117.24999999994</v>
      </c>
    </row>
    <row r="25" spans="1:8" ht="15">
      <c r="A25" s="7" t="s">
        <v>2</v>
      </c>
      <c r="B25" s="4">
        <f t="shared" si="6"/>
        <v>1199066.7100000004</v>
      </c>
      <c r="C25" s="5">
        <v>493020.95</v>
      </c>
      <c r="D25" s="5">
        <v>-34215.25</v>
      </c>
      <c r="E25" s="4">
        <f t="shared" si="7"/>
        <v>458805.7</v>
      </c>
      <c r="F25" s="4">
        <v>575626.35</v>
      </c>
      <c r="G25" s="6">
        <f t="shared" si="8"/>
        <v>1.1621037977271251</v>
      </c>
      <c r="H25" s="8">
        <f t="shared" si="9"/>
        <v>1082246.0600000005</v>
      </c>
    </row>
    <row r="26" spans="1:8" ht="15">
      <c r="A26" s="7" t="s">
        <v>3</v>
      </c>
      <c r="B26" s="4">
        <f t="shared" si="6"/>
        <v>2335900.4899999998</v>
      </c>
      <c r="C26" s="5">
        <v>406498.22</v>
      </c>
      <c r="D26" s="5">
        <v>-25609.76</v>
      </c>
      <c r="E26" s="4">
        <f t="shared" si="7"/>
        <v>380888.45999999996</v>
      </c>
      <c r="F26" s="4">
        <v>452385.61</v>
      </c>
      <c r="G26" s="6">
        <f t="shared" si="8"/>
        <v>1.0815172974997054</v>
      </c>
      <c r="H26" s="8">
        <f t="shared" si="9"/>
        <v>2264403.34</v>
      </c>
    </row>
    <row r="27" spans="1:8" ht="15">
      <c r="A27" s="7" t="s">
        <v>9</v>
      </c>
      <c r="B27" s="4">
        <f t="shared" si="6"/>
        <v>187763.07999999996</v>
      </c>
      <c r="C27" s="5">
        <v>104834.66</v>
      </c>
      <c r="D27" s="5">
        <v>272.11</v>
      </c>
      <c r="E27" s="4">
        <f t="shared" si="7"/>
        <v>105106.77</v>
      </c>
      <c r="F27" s="4">
        <v>88929.43</v>
      </c>
      <c r="G27" s="6">
        <f t="shared" si="8"/>
        <v>0.8494504852109845</v>
      </c>
      <c r="H27" s="8">
        <f t="shared" si="9"/>
        <v>203940.41999999998</v>
      </c>
    </row>
    <row r="28" spans="1:8" ht="15">
      <c r="A28" s="7" t="s">
        <v>16</v>
      </c>
      <c r="B28" s="4">
        <f t="shared" si="6"/>
        <v>622427.1</v>
      </c>
      <c r="C28" s="5">
        <v>297061.07</v>
      </c>
      <c r="D28" s="5">
        <v>8526.79</v>
      </c>
      <c r="E28" s="4">
        <f t="shared" si="7"/>
        <v>305587.86</v>
      </c>
      <c r="F28" s="4">
        <v>320866.34</v>
      </c>
      <c r="G28" s="6">
        <f t="shared" si="8"/>
        <v>1.0407621630389863</v>
      </c>
      <c r="H28" s="8">
        <f t="shared" si="9"/>
        <v>607148.6199999999</v>
      </c>
    </row>
    <row r="29" spans="1:8" ht="15.75" thickBot="1">
      <c r="A29" s="9" t="s">
        <v>5</v>
      </c>
      <c r="B29" s="10">
        <f t="shared" si="6"/>
        <v>73357.72</v>
      </c>
      <c r="C29" s="11">
        <v>86916.03</v>
      </c>
      <c r="D29" s="11">
        <v>-1121.74</v>
      </c>
      <c r="E29" s="10">
        <f t="shared" si="7"/>
        <v>85794.29</v>
      </c>
      <c r="F29" s="10">
        <v>41410.5</v>
      </c>
      <c r="G29" s="12">
        <f t="shared" si="8"/>
        <v>0.5645009141505488</v>
      </c>
      <c r="H29" s="13">
        <f t="shared" si="9"/>
        <v>117741.51000000001</v>
      </c>
    </row>
    <row r="30" spans="1:8" ht="36" customHeight="1" thickBot="1">
      <c r="A30" s="14" t="s">
        <v>13</v>
      </c>
      <c r="B30" s="15">
        <f>SUM(B23:B29)</f>
        <v>5565050.47</v>
      </c>
      <c r="C30" s="15">
        <f>SUM(C23:C29)</f>
        <v>1897199.33</v>
      </c>
      <c r="D30" s="15">
        <f>SUM(D23:D29)</f>
        <v>-68331.74</v>
      </c>
      <c r="E30" s="15">
        <f>SUM(E23:E29)</f>
        <v>1828867.5899999999</v>
      </c>
      <c r="F30" s="15">
        <f>SUM(F23:F29)</f>
        <v>1969987.69</v>
      </c>
      <c r="G30" s="16">
        <f t="shared" si="8"/>
        <v>1.0345118296169165</v>
      </c>
      <c r="H30" s="17">
        <f t="shared" si="9"/>
        <v>5423930.369999999</v>
      </c>
    </row>
    <row r="31" ht="47.25" customHeight="1" thickBot="1"/>
    <row r="32" spans="1:8" s="2" customFormat="1" ht="66" customHeight="1">
      <c r="A32" s="31" t="s">
        <v>20</v>
      </c>
      <c r="B32" s="27" t="s">
        <v>10</v>
      </c>
      <c r="C32" s="28" t="s">
        <v>6</v>
      </c>
      <c r="D32" s="28" t="s">
        <v>7</v>
      </c>
      <c r="E32" s="27" t="s">
        <v>6</v>
      </c>
      <c r="F32" s="27" t="s">
        <v>8</v>
      </c>
      <c r="G32" s="27" t="s">
        <v>15</v>
      </c>
      <c r="H32" s="29" t="s">
        <v>11</v>
      </c>
    </row>
    <row r="33" spans="1:8" ht="15">
      <c r="A33" s="7" t="s">
        <v>0</v>
      </c>
      <c r="B33" s="4">
        <f>H23</f>
        <v>800333.1700000002</v>
      </c>
      <c r="C33" s="5">
        <v>338246.94</v>
      </c>
      <c r="D33" s="5">
        <v>-136496.13</v>
      </c>
      <c r="E33" s="4">
        <f>C33+D33</f>
        <v>201750.81</v>
      </c>
      <c r="F33" s="4">
        <v>301446.58</v>
      </c>
      <c r="G33" s="6">
        <f>F33/E23</f>
        <v>0.9207337450012326</v>
      </c>
      <c r="H33" s="8">
        <f>B33+E33-F33</f>
        <v>700637.4000000001</v>
      </c>
    </row>
    <row r="34" spans="1:8" ht="15">
      <c r="A34" s="7" t="s">
        <v>1</v>
      </c>
      <c r="B34" s="4">
        <f aca="true" t="shared" si="10" ref="B34:B39">H24</f>
        <v>348117.24999999994</v>
      </c>
      <c r="C34" s="5">
        <v>197066.59</v>
      </c>
      <c r="D34" s="5">
        <v>-6327.8</v>
      </c>
      <c r="E34" s="4">
        <f aca="true" t="shared" si="11" ref="E34:E39">C34+D34</f>
        <v>190738.79</v>
      </c>
      <c r="F34" s="4">
        <v>162721.8</v>
      </c>
      <c r="G34" s="6">
        <f aca="true" t="shared" si="12" ref="G34:G40">F34/E24</f>
        <v>0.9844844975052379</v>
      </c>
      <c r="H34" s="8">
        <f aca="true" t="shared" si="13" ref="H34:H40">B34+E34-F34</f>
        <v>376134.23999999993</v>
      </c>
    </row>
    <row r="35" spans="1:8" ht="15">
      <c r="A35" s="7" t="s">
        <v>2</v>
      </c>
      <c r="B35" s="4">
        <f t="shared" si="10"/>
        <v>1082246.0600000005</v>
      </c>
      <c r="C35" s="5">
        <v>513213.2</v>
      </c>
      <c r="D35" s="5">
        <v>156274.73</v>
      </c>
      <c r="E35" s="4">
        <f t="shared" si="11"/>
        <v>669487.93</v>
      </c>
      <c r="F35" s="4">
        <v>437228.25</v>
      </c>
      <c r="G35" s="6">
        <f t="shared" si="12"/>
        <v>0.9529703968368309</v>
      </c>
      <c r="H35" s="8">
        <f t="shared" si="13"/>
        <v>1314505.7400000007</v>
      </c>
    </row>
    <row r="36" spans="1:8" ht="15">
      <c r="A36" s="7" t="s">
        <v>3</v>
      </c>
      <c r="B36" s="4">
        <f t="shared" si="10"/>
        <v>2264403.34</v>
      </c>
      <c r="C36" s="5">
        <v>423973.49</v>
      </c>
      <c r="D36" s="5">
        <v>165390.62</v>
      </c>
      <c r="E36" s="4">
        <f t="shared" si="11"/>
        <v>589364.11</v>
      </c>
      <c r="F36" s="4">
        <v>372760.11</v>
      </c>
      <c r="G36" s="6">
        <f t="shared" si="12"/>
        <v>0.9786595004742333</v>
      </c>
      <c r="H36" s="8">
        <f t="shared" si="13"/>
        <v>2481007.34</v>
      </c>
    </row>
    <row r="37" spans="1:8" ht="15">
      <c r="A37" s="7" t="s">
        <v>9</v>
      </c>
      <c r="B37" s="4">
        <f t="shared" si="10"/>
        <v>203940.41999999998</v>
      </c>
      <c r="C37" s="5">
        <v>111983.74</v>
      </c>
      <c r="D37" s="5">
        <v>46449.03</v>
      </c>
      <c r="E37" s="4">
        <f t="shared" si="11"/>
        <v>158432.77000000002</v>
      </c>
      <c r="F37" s="4">
        <v>95689.62</v>
      </c>
      <c r="G37" s="6">
        <f t="shared" si="12"/>
        <v>0.9104039635125311</v>
      </c>
      <c r="H37" s="8">
        <f t="shared" si="13"/>
        <v>266683.57</v>
      </c>
    </row>
    <row r="38" spans="1:8" ht="15">
      <c r="A38" s="7" t="s">
        <v>16</v>
      </c>
      <c r="B38" s="4">
        <f t="shared" si="10"/>
        <v>607148.6199999999</v>
      </c>
      <c r="C38" s="5">
        <v>286409.62</v>
      </c>
      <c r="D38" s="5">
        <v>172093.39</v>
      </c>
      <c r="E38" s="4">
        <f t="shared" si="11"/>
        <v>458503.01</v>
      </c>
      <c r="F38" s="4">
        <v>192079.35</v>
      </c>
      <c r="G38" s="6">
        <f t="shared" si="12"/>
        <v>0.6285568739543516</v>
      </c>
      <c r="H38" s="8">
        <f t="shared" si="13"/>
        <v>873572.2799999999</v>
      </c>
    </row>
    <row r="39" spans="1:8" ht="15.75" thickBot="1">
      <c r="A39" s="9" t="s">
        <v>5</v>
      </c>
      <c r="B39" s="10">
        <f t="shared" si="10"/>
        <v>117741.51000000001</v>
      </c>
      <c r="C39" s="11">
        <v>113002.61</v>
      </c>
      <c r="D39" s="11">
        <v>36678.72</v>
      </c>
      <c r="E39" s="10">
        <f t="shared" si="11"/>
        <v>149681.33000000002</v>
      </c>
      <c r="F39" s="10">
        <v>55864.67</v>
      </c>
      <c r="G39" s="12">
        <f t="shared" si="12"/>
        <v>0.6511467138430774</v>
      </c>
      <c r="H39" s="13">
        <f t="shared" si="13"/>
        <v>211558.17000000004</v>
      </c>
    </row>
    <row r="40" spans="1:8" ht="36" customHeight="1" thickBot="1">
      <c r="A40" s="14" t="s">
        <v>13</v>
      </c>
      <c r="B40" s="15">
        <f>SUM(B33:B39)</f>
        <v>5423930.37</v>
      </c>
      <c r="C40" s="15">
        <f>SUM(C33:C39)</f>
        <v>1983896.1900000002</v>
      </c>
      <c r="D40" s="15">
        <f>SUM(D33:D39)</f>
        <v>434062.56000000006</v>
      </c>
      <c r="E40" s="15">
        <f>SUM(E33:E39)</f>
        <v>2417958.75</v>
      </c>
      <c r="F40" s="15">
        <f>SUM(F33:F39)</f>
        <v>1617790.38</v>
      </c>
      <c r="G40" s="16">
        <f t="shared" si="12"/>
        <v>0.8845858436367173</v>
      </c>
      <c r="H40" s="17">
        <f t="shared" si="13"/>
        <v>6224098.74</v>
      </c>
    </row>
    <row r="41" ht="42.75" customHeight="1" thickBot="1"/>
    <row r="42" spans="1:8" s="2" customFormat="1" ht="58.5" customHeight="1">
      <c r="A42" s="31" t="s">
        <v>21</v>
      </c>
      <c r="B42" s="27" t="s">
        <v>10</v>
      </c>
      <c r="C42" s="28" t="s">
        <v>6</v>
      </c>
      <c r="D42" s="28" t="s">
        <v>7</v>
      </c>
      <c r="E42" s="27" t="s">
        <v>6</v>
      </c>
      <c r="F42" s="27" t="s">
        <v>8</v>
      </c>
      <c r="G42" s="27" t="s">
        <v>15</v>
      </c>
      <c r="H42" s="29" t="s">
        <v>11</v>
      </c>
    </row>
    <row r="43" spans="1:8" ht="15">
      <c r="A43" s="7" t="s">
        <v>0</v>
      </c>
      <c r="B43" s="4">
        <f>H33</f>
        <v>700637.4000000001</v>
      </c>
      <c r="C43" s="5"/>
      <c r="D43" s="5"/>
      <c r="E43" s="4">
        <v>328478.79</v>
      </c>
      <c r="F43" s="4">
        <v>240881.16</v>
      </c>
      <c r="G43" s="6">
        <f>F43/E33</f>
        <v>1.1939538681406037</v>
      </c>
      <c r="H43" s="8">
        <f>B43+E43-F43</f>
        <v>788235.0300000001</v>
      </c>
    </row>
    <row r="44" spans="1:8" ht="15">
      <c r="A44" s="7" t="s">
        <v>1</v>
      </c>
      <c r="B44" s="4">
        <f aca="true" t="shared" si="14" ref="B44:B49">H34</f>
        <v>376134.23999999993</v>
      </c>
      <c r="C44" s="5"/>
      <c r="D44" s="5"/>
      <c r="E44" s="4">
        <v>193967.32</v>
      </c>
      <c r="F44" s="4">
        <v>198516.31</v>
      </c>
      <c r="G44" s="6">
        <f aca="true" t="shared" si="15" ref="G44:G50">F44/E34</f>
        <v>1.0407757645940818</v>
      </c>
      <c r="H44" s="8">
        <f aca="true" t="shared" si="16" ref="H44:H50">B44+E44-F44</f>
        <v>371585.24999999994</v>
      </c>
    </row>
    <row r="45" spans="1:8" ht="15">
      <c r="A45" s="7" t="s">
        <v>2</v>
      </c>
      <c r="B45" s="4">
        <f t="shared" si="14"/>
        <v>1314505.7400000007</v>
      </c>
      <c r="C45" s="5"/>
      <c r="D45" s="5"/>
      <c r="E45" s="4">
        <v>470072.37</v>
      </c>
      <c r="F45" s="4">
        <v>575238.65</v>
      </c>
      <c r="G45" s="6">
        <f t="shared" si="15"/>
        <v>0.8592218383981919</v>
      </c>
      <c r="H45" s="8">
        <f t="shared" si="16"/>
        <v>1209339.460000001</v>
      </c>
    </row>
    <row r="46" spans="1:8" ht="15">
      <c r="A46" s="7" t="s">
        <v>3</v>
      </c>
      <c r="B46" s="4">
        <f t="shared" si="14"/>
        <v>2481007.34</v>
      </c>
      <c r="C46" s="5"/>
      <c r="D46" s="5"/>
      <c r="E46" s="4">
        <v>390665.61</v>
      </c>
      <c r="F46" s="4">
        <v>520988.19</v>
      </c>
      <c r="G46" s="6">
        <f t="shared" si="15"/>
        <v>0.8839835700209163</v>
      </c>
      <c r="H46" s="8">
        <f t="shared" si="16"/>
        <v>2350684.76</v>
      </c>
    </row>
    <row r="47" spans="1:8" ht="15">
      <c r="A47" s="7" t="s">
        <v>9</v>
      </c>
      <c r="B47" s="4">
        <f t="shared" si="14"/>
        <v>266683.57</v>
      </c>
      <c r="C47" s="5"/>
      <c r="D47" s="5"/>
      <c r="E47" s="4">
        <v>100166.5</v>
      </c>
      <c r="F47" s="4">
        <v>139915.46</v>
      </c>
      <c r="G47" s="6">
        <f t="shared" si="15"/>
        <v>0.8831219702843041</v>
      </c>
      <c r="H47" s="8">
        <f t="shared" si="16"/>
        <v>226934.61000000002</v>
      </c>
    </row>
    <row r="48" spans="1:8" ht="15">
      <c r="A48" s="7" t="s">
        <v>16</v>
      </c>
      <c r="B48" s="4">
        <f t="shared" si="14"/>
        <v>873572.2799999999</v>
      </c>
      <c r="C48" s="5"/>
      <c r="D48" s="5"/>
      <c r="E48" s="4">
        <v>302748.61</v>
      </c>
      <c r="F48" s="4">
        <v>510151.59</v>
      </c>
      <c r="G48" s="6">
        <f t="shared" si="15"/>
        <v>1.1126461089099502</v>
      </c>
      <c r="H48" s="8">
        <f t="shared" si="16"/>
        <v>666169.2999999998</v>
      </c>
    </row>
    <row r="49" spans="1:8" ht="15.75" thickBot="1">
      <c r="A49" s="9" t="s">
        <v>5</v>
      </c>
      <c r="B49" s="10">
        <f t="shared" si="14"/>
        <v>211558.17000000004</v>
      </c>
      <c r="C49" s="11"/>
      <c r="D49" s="11"/>
      <c r="E49" s="10">
        <v>150547.28</v>
      </c>
      <c r="F49" s="10">
        <v>94942.93</v>
      </c>
      <c r="G49" s="12">
        <f t="shared" si="15"/>
        <v>0.6343004167587233</v>
      </c>
      <c r="H49" s="13">
        <f t="shared" si="16"/>
        <v>267162.5200000001</v>
      </c>
    </row>
    <row r="50" spans="1:8" ht="36" customHeight="1" thickBot="1">
      <c r="A50" s="14" t="s">
        <v>13</v>
      </c>
      <c r="B50" s="15">
        <f>SUM(B43:B49)</f>
        <v>6224098.740000001</v>
      </c>
      <c r="C50" s="15">
        <f>SUM(C43:C49)</f>
        <v>0</v>
      </c>
      <c r="D50" s="15">
        <f>SUM(D43:D49)</f>
        <v>0</v>
      </c>
      <c r="E50" s="15">
        <f>SUM(E43:E49)</f>
        <v>1936646.4799999997</v>
      </c>
      <c r="F50" s="15">
        <f>SUM(F43:F49)</f>
        <v>2280634.29</v>
      </c>
      <c r="G50" s="16">
        <f t="shared" si="15"/>
        <v>0.9432064504822508</v>
      </c>
      <c r="H50" s="17">
        <f t="shared" si="16"/>
        <v>5880110.930000001</v>
      </c>
    </row>
    <row r="51" ht="15.75" thickBot="1"/>
    <row r="52" spans="1:8" s="2" customFormat="1" ht="65.25" customHeight="1" thickBot="1">
      <c r="A52" s="33" t="s">
        <v>22</v>
      </c>
      <c r="B52" s="24" t="s">
        <v>10</v>
      </c>
      <c r="C52" s="25" t="s">
        <v>6</v>
      </c>
      <c r="D52" s="25" t="s">
        <v>7</v>
      </c>
      <c r="E52" s="24" t="s">
        <v>6</v>
      </c>
      <c r="F52" s="24" t="s">
        <v>8</v>
      </c>
      <c r="G52" s="24" t="s">
        <v>15</v>
      </c>
      <c r="H52" s="26" t="s">
        <v>11</v>
      </c>
    </row>
    <row r="53" spans="1:8" ht="15">
      <c r="A53" s="18" t="s">
        <v>0</v>
      </c>
      <c r="B53" s="19">
        <f>H43</f>
        <v>788235.0300000001</v>
      </c>
      <c r="C53" s="20"/>
      <c r="D53" s="20"/>
      <c r="E53" s="19">
        <v>296436.86</v>
      </c>
      <c r="F53" s="19">
        <v>252485.59</v>
      </c>
      <c r="G53" s="21">
        <f>F53/E43</f>
        <v>0.7686511205183142</v>
      </c>
      <c r="H53" s="22">
        <f>B53+E53-F53</f>
        <v>832186.3000000002</v>
      </c>
    </row>
    <row r="54" spans="1:8" ht="15">
      <c r="A54" s="7" t="s">
        <v>1</v>
      </c>
      <c r="B54" s="4">
        <f aca="true" t="shared" si="17" ref="B54:B59">H44</f>
        <v>371585.24999999994</v>
      </c>
      <c r="C54" s="5"/>
      <c r="D54" s="5"/>
      <c r="E54" s="4">
        <v>212589.64</v>
      </c>
      <c r="F54" s="4">
        <v>179477.07</v>
      </c>
      <c r="G54" s="6">
        <f aca="true" t="shared" si="18" ref="G54:G60">F54/E44</f>
        <v>0.925295405432214</v>
      </c>
      <c r="H54" s="8">
        <f aca="true" t="shared" si="19" ref="H54:H59">B54+E54-F54</f>
        <v>404697.8199999999</v>
      </c>
    </row>
    <row r="55" spans="1:8" ht="15">
      <c r="A55" s="7" t="s">
        <v>2</v>
      </c>
      <c r="B55" s="4">
        <f t="shared" si="17"/>
        <v>1209339.460000001</v>
      </c>
      <c r="C55" s="5"/>
      <c r="D55" s="5"/>
      <c r="E55" s="4">
        <v>483749.34</v>
      </c>
      <c r="F55" s="4">
        <v>588457.6</v>
      </c>
      <c r="G55" s="6">
        <f t="shared" si="18"/>
        <v>1.2518446893613424</v>
      </c>
      <c r="H55" s="8">
        <f t="shared" si="19"/>
        <v>1104631.2000000011</v>
      </c>
    </row>
    <row r="56" spans="1:8" ht="15">
      <c r="A56" s="7" t="s">
        <v>3</v>
      </c>
      <c r="B56" s="4">
        <f t="shared" si="17"/>
        <v>2350684.76</v>
      </c>
      <c r="C56" s="5"/>
      <c r="D56" s="5"/>
      <c r="E56" s="4">
        <v>394746.18</v>
      </c>
      <c r="F56" s="4">
        <v>409177.56</v>
      </c>
      <c r="G56" s="6">
        <f t="shared" si="18"/>
        <v>1.0473856657103757</v>
      </c>
      <c r="H56" s="8">
        <f t="shared" si="19"/>
        <v>2336253.38</v>
      </c>
    </row>
    <row r="57" spans="1:8" ht="15">
      <c r="A57" s="7" t="s">
        <v>9</v>
      </c>
      <c r="B57" s="4">
        <f t="shared" si="17"/>
        <v>226934.61000000002</v>
      </c>
      <c r="C57" s="5"/>
      <c r="D57" s="5"/>
      <c r="E57" s="4">
        <v>98326.35</v>
      </c>
      <c r="F57" s="4">
        <v>109158.7</v>
      </c>
      <c r="G57" s="6">
        <f t="shared" si="18"/>
        <v>1.0897725287396485</v>
      </c>
      <c r="H57" s="8">
        <f t="shared" si="19"/>
        <v>216102.26</v>
      </c>
    </row>
    <row r="58" spans="1:8" ht="15">
      <c r="A58" s="7" t="s">
        <v>16</v>
      </c>
      <c r="B58" s="4">
        <f t="shared" si="17"/>
        <v>666169.2999999998</v>
      </c>
      <c r="C58" s="5"/>
      <c r="D58" s="5"/>
      <c r="E58" s="4">
        <v>258912.11</v>
      </c>
      <c r="F58" s="4">
        <v>319300.36</v>
      </c>
      <c r="G58" s="6">
        <f t="shared" si="18"/>
        <v>1.0546715970058458</v>
      </c>
      <c r="H58" s="8">
        <f t="shared" si="19"/>
        <v>605781.0499999998</v>
      </c>
    </row>
    <row r="59" spans="1:8" ht="15.75" thickBot="1">
      <c r="A59" s="9" t="s">
        <v>5</v>
      </c>
      <c r="B59" s="10">
        <f t="shared" si="17"/>
        <v>267162.5200000001</v>
      </c>
      <c r="C59" s="11"/>
      <c r="D59" s="11"/>
      <c r="E59" s="10">
        <v>147892.22</v>
      </c>
      <c r="F59" s="10">
        <v>124068.65</v>
      </c>
      <c r="G59" s="12">
        <f t="shared" si="18"/>
        <v>0.8241175131161452</v>
      </c>
      <c r="H59" s="13">
        <f t="shared" si="19"/>
        <v>290986.0900000001</v>
      </c>
    </row>
    <row r="60" spans="1:8" ht="25.5" customHeight="1" thickBot="1">
      <c r="A60" s="14" t="s">
        <v>13</v>
      </c>
      <c r="B60" s="15">
        <f>SUM(B53:B59)</f>
        <v>5880110.930000002</v>
      </c>
      <c r="C60" s="15">
        <f>SUM(C53:C59)</f>
        <v>0</v>
      </c>
      <c r="D60" s="15">
        <f>SUM(D53:D59)</f>
        <v>0</v>
      </c>
      <c r="E60" s="15">
        <f>SUM(E53:E59)</f>
        <v>1892652.7</v>
      </c>
      <c r="F60" s="15">
        <f>SUM(F53:F59)</f>
        <v>1982125.5299999998</v>
      </c>
      <c r="G60" s="16">
        <f t="shared" si="18"/>
        <v>1.0234834031247666</v>
      </c>
      <c r="H60" s="17">
        <f>B60+E60-F60</f>
        <v>5790638.1000000015</v>
      </c>
    </row>
    <row r="61" ht="15.75" thickBot="1"/>
    <row r="62" spans="1:8" s="2" customFormat="1" ht="62.25" customHeight="1" thickBot="1">
      <c r="A62" s="33" t="s">
        <v>23</v>
      </c>
      <c r="B62" s="24" t="s">
        <v>10</v>
      </c>
      <c r="C62" s="25" t="s">
        <v>6</v>
      </c>
      <c r="D62" s="25" t="s">
        <v>7</v>
      </c>
      <c r="E62" s="24" t="s">
        <v>6</v>
      </c>
      <c r="F62" s="24" t="s">
        <v>8</v>
      </c>
      <c r="G62" s="24" t="s">
        <v>15</v>
      </c>
      <c r="H62" s="26" t="s">
        <v>11</v>
      </c>
    </row>
    <row r="63" spans="1:8" ht="15">
      <c r="A63" s="18" t="s">
        <v>0</v>
      </c>
      <c r="B63" s="19">
        <f>H53</f>
        <v>832186.3000000002</v>
      </c>
      <c r="C63" s="20"/>
      <c r="D63" s="20"/>
      <c r="E63" s="19">
        <v>611813.91</v>
      </c>
      <c r="F63" s="19">
        <v>269033.67</v>
      </c>
      <c r="G63" s="21">
        <f>F63/E53</f>
        <v>0.9075580884239565</v>
      </c>
      <c r="H63" s="22">
        <f>B63+E63-F63</f>
        <v>1174966.5400000003</v>
      </c>
    </row>
    <row r="64" spans="1:8" ht="15">
      <c r="A64" s="7" t="s">
        <v>1</v>
      </c>
      <c r="B64" s="4">
        <f aca="true" t="shared" si="20" ref="B64:B69">H54</f>
        <v>404697.8199999999</v>
      </c>
      <c r="C64" s="5"/>
      <c r="D64" s="5"/>
      <c r="E64" s="4">
        <v>198050.67</v>
      </c>
      <c r="F64" s="4">
        <v>228268.83</v>
      </c>
      <c r="G64" s="6">
        <f aca="true" t="shared" si="21" ref="G64:G70">F64/E54</f>
        <v>1.073753311779445</v>
      </c>
      <c r="H64" s="8">
        <f aca="true" t="shared" si="22" ref="H64:H69">B64+E64-F64</f>
        <v>374479.6599999999</v>
      </c>
    </row>
    <row r="65" spans="1:8" ht="15">
      <c r="A65" s="7" t="s">
        <v>2</v>
      </c>
      <c r="B65" s="4">
        <f t="shared" si="20"/>
        <v>1104631.2000000011</v>
      </c>
      <c r="C65" s="5"/>
      <c r="D65" s="5"/>
      <c r="E65" s="4">
        <v>474992.75</v>
      </c>
      <c r="F65" s="4">
        <v>553343.58</v>
      </c>
      <c r="G65" s="6">
        <f t="shared" si="21"/>
        <v>1.143864258295422</v>
      </c>
      <c r="H65" s="8">
        <f t="shared" si="22"/>
        <v>1026280.3700000012</v>
      </c>
    </row>
    <row r="66" spans="1:8" ht="15">
      <c r="A66" s="7" t="s">
        <v>3</v>
      </c>
      <c r="B66" s="4">
        <f t="shared" si="20"/>
        <v>2336253.38</v>
      </c>
      <c r="C66" s="5"/>
      <c r="D66" s="5"/>
      <c r="E66" s="4">
        <v>430399.41</v>
      </c>
      <c r="F66" s="4">
        <v>405886.43</v>
      </c>
      <c r="G66" s="6">
        <f t="shared" si="21"/>
        <v>1.028221299063616</v>
      </c>
      <c r="H66" s="8">
        <f t="shared" si="22"/>
        <v>2360766.36</v>
      </c>
    </row>
    <row r="67" spans="1:8" ht="15">
      <c r="A67" s="7" t="s">
        <v>9</v>
      </c>
      <c r="B67" s="4">
        <f t="shared" si="20"/>
        <v>216102.26</v>
      </c>
      <c r="C67" s="5"/>
      <c r="D67" s="5"/>
      <c r="E67" s="4">
        <v>95839.85</v>
      </c>
      <c r="F67" s="4">
        <v>128700.41</v>
      </c>
      <c r="G67" s="6">
        <f t="shared" si="21"/>
        <v>1.3089106836570257</v>
      </c>
      <c r="H67" s="8">
        <f t="shared" si="22"/>
        <v>183241.69999999998</v>
      </c>
    </row>
    <row r="68" spans="1:8" ht="15">
      <c r="A68" s="7" t="s">
        <v>16</v>
      </c>
      <c r="B68" s="4">
        <f t="shared" si="20"/>
        <v>605781.0499999998</v>
      </c>
      <c r="C68" s="5"/>
      <c r="D68" s="5"/>
      <c r="E68" s="4">
        <v>264343.17</v>
      </c>
      <c r="F68" s="4">
        <v>256602.71</v>
      </c>
      <c r="G68" s="6">
        <f t="shared" si="21"/>
        <v>0.9910803708640743</v>
      </c>
      <c r="H68" s="8">
        <f t="shared" si="22"/>
        <v>613521.5099999998</v>
      </c>
    </row>
    <row r="69" spans="1:8" ht="15.75" thickBot="1">
      <c r="A69" s="9" t="s">
        <v>5</v>
      </c>
      <c r="B69" s="10">
        <f t="shared" si="20"/>
        <v>290986.0900000001</v>
      </c>
      <c r="C69" s="11"/>
      <c r="D69" s="11"/>
      <c r="E69" s="10">
        <v>159935.87</v>
      </c>
      <c r="F69" s="10">
        <v>151781.74</v>
      </c>
      <c r="G69" s="12">
        <f t="shared" si="21"/>
        <v>1.0262996931143504</v>
      </c>
      <c r="H69" s="13">
        <f t="shared" si="22"/>
        <v>299140.2200000001</v>
      </c>
    </row>
    <row r="70" spans="1:8" ht="25.5" customHeight="1" thickBot="1">
      <c r="A70" s="14" t="s">
        <v>13</v>
      </c>
      <c r="B70" s="15">
        <f>SUM(B63:B69)</f>
        <v>5790638.100000001</v>
      </c>
      <c r="C70" s="15">
        <f>SUM(C63:C69)</f>
        <v>0</v>
      </c>
      <c r="D70" s="15">
        <f>SUM(D63:D69)</f>
        <v>0</v>
      </c>
      <c r="E70" s="15">
        <f>SUM(E63:E69)</f>
        <v>2235375.63</v>
      </c>
      <c r="F70" s="15">
        <f>SUM(F63:F69)</f>
        <v>1993617.3699999999</v>
      </c>
      <c r="G70" s="16">
        <f t="shared" si="21"/>
        <v>1.0533455873864233</v>
      </c>
      <c r="H70" s="17">
        <f>B70+E70-F70</f>
        <v>6032396.36</v>
      </c>
    </row>
    <row r="71" ht="15.75" thickBot="1"/>
    <row r="72" spans="1:8" s="2" customFormat="1" ht="62.25" customHeight="1" thickBot="1">
      <c r="A72" s="33" t="s">
        <v>24</v>
      </c>
      <c r="B72" s="24" t="s">
        <v>10</v>
      </c>
      <c r="C72" s="25" t="s">
        <v>6</v>
      </c>
      <c r="D72" s="25" t="s">
        <v>7</v>
      </c>
      <c r="E72" s="24" t="s">
        <v>6</v>
      </c>
      <c r="F72" s="24" t="s">
        <v>8</v>
      </c>
      <c r="G72" s="24" t="s">
        <v>15</v>
      </c>
      <c r="H72" s="26" t="s">
        <v>11</v>
      </c>
    </row>
    <row r="73" spans="1:8" ht="15">
      <c r="A73" s="7" t="s">
        <v>0</v>
      </c>
      <c r="B73" s="4">
        <f>H63</f>
        <v>1174966.5400000003</v>
      </c>
      <c r="C73" s="5"/>
      <c r="D73" s="5"/>
      <c r="E73" s="4">
        <v>317438.18</v>
      </c>
      <c r="F73" s="4">
        <v>346629.56</v>
      </c>
      <c r="G73" s="21">
        <f>F73/E63</f>
        <v>0.5665604431909695</v>
      </c>
      <c r="H73" s="8">
        <f>B73+E73-F73</f>
        <v>1145775.1600000001</v>
      </c>
    </row>
    <row r="74" spans="1:8" ht="15">
      <c r="A74" s="7" t="s">
        <v>1</v>
      </c>
      <c r="B74" s="4">
        <f aca="true" t="shared" si="23" ref="B74:B79">H64</f>
        <v>374479.6599999999</v>
      </c>
      <c r="C74" s="5"/>
      <c r="D74" s="5"/>
      <c r="E74" s="4">
        <v>239289.53</v>
      </c>
      <c r="F74" s="4">
        <v>206063.85</v>
      </c>
      <c r="G74" s="6">
        <f aca="true" t="shared" si="24" ref="G74:G80">F74/E64</f>
        <v>1.0404602519143207</v>
      </c>
      <c r="H74" s="8">
        <f aca="true" t="shared" si="25" ref="H74:H80">B74+E74-F74</f>
        <v>407705.33999999997</v>
      </c>
    </row>
    <row r="75" spans="1:8" ht="15">
      <c r="A75" s="7" t="s">
        <v>2</v>
      </c>
      <c r="B75" s="4">
        <f t="shared" si="23"/>
        <v>1026280.3700000012</v>
      </c>
      <c r="C75" s="5"/>
      <c r="D75" s="5"/>
      <c r="E75" s="4">
        <v>541887.99</v>
      </c>
      <c r="F75" s="4">
        <v>492220.32</v>
      </c>
      <c r="G75" s="6">
        <f t="shared" si="24"/>
        <v>1.0362691220023885</v>
      </c>
      <c r="H75" s="8">
        <f t="shared" si="25"/>
        <v>1075948.0400000012</v>
      </c>
    </row>
    <row r="76" spans="1:8" ht="15">
      <c r="A76" s="7" t="s">
        <v>3</v>
      </c>
      <c r="B76" s="4">
        <f t="shared" si="23"/>
        <v>2360766.36</v>
      </c>
      <c r="C76" s="5"/>
      <c r="D76" s="5"/>
      <c r="E76" s="4">
        <v>473217.15</v>
      </c>
      <c r="F76" s="4">
        <v>355992.52</v>
      </c>
      <c r="G76" s="6">
        <f t="shared" si="24"/>
        <v>0.827121301118884</v>
      </c>
      <c r="H76" s="8">
        <f t="shared" si="25"/>
        <v>2477990.9899999998</v>
      </c>
    </row>
    <row r="77" spans="1:8" ht="15">
      <c r="A77" s="7" t="s">
        <v>9</v>
      </c>
      <c r="B77" s="4">
        <f t="shared" si="23"/>
        <v>183241.69999999998</v>
      </c>
      <c r="C77" s="5"/>
      <c r="D77" s="5"/>
      <c r="E77" s="4">
        <v>109844.26</v>
      </c>
      <c r="F77" s="4">
        <v>83706.07</v>
      </c>
      <c r="G77" s="6">
        <f t="shared" si="24"/>
        <v>0.873395252601084</v>
      </c>
      <c r="H77" s="8">
        <f t="shared" si="25"/>
        <v>209379.88999999996</v>
      </c>
    </row>
    <row r="78" spans="1:8" ht="15">
      <c r="A78" s="7" t="s">
        <v>16</v>
      </c>
      <c r="B78" s="4">
        <f t="shared" si="23"/>
        <v>613521.5099999998</v>
      </c>
      <c r="C78" s="5"/>
      <c r="D78" s="5"/>
      <c r="E78" s="4">
        <v>272773.27</v>
      </c>
      <c r="F78" s="4">
        <v>317771.85</v>
      </c>
      <c r="G78" s="6">
        <f t="shared" si="24"/>
        <v>1.202118632382293</v>
      </c>
      <c r="H78" s="8">
        <f t="shared" si="25"/>
        <v>568522.9299999998</v>
      </c>
    </row>
    <row r="79" spans="1:8" ht="15.75" thickBot="1">
      <c r="A79" s="9" t="s">
        <v>5</v>
      </c>
      <c r="B79" s="10">
        <f t="shared" si="23"/>
        <v>299140.2200000001</v>
      </c>
      <c r="C79" s="11"/>
      <c r="D79" s="11"/>
      <c r="E79" s="10">
        <v>190678.73</v>
      </c>
      <c r="F79" s="10">
        <v>170891.82</v>
      </c>
      <c r="G79" s="12">
        <f t="shared" si="24"/>
        <v>1.0685021440155984</v>
      </c>
      <c r="H79" s="13">
        <f t="shared" si="25"/>
        <v>318927.13000000006</v>
      </c>
    </row>
    <row r="80" spans="1:8" ht="21.75" customHeight="1" thickBot="1">
      <c r="A80" s="14" t="s">
        <v>13</v>
      </c>
      <c r="B80" s="15">
        <f>SUM(B73:B79)</f>
        <v>6032396.360000001</v>
      </c>
      <c r="C80" s="15">
        <f>SUM(C73:C79)</f>
        <v>0</v>
      </c>
      <c r="D80" s="15">
        <f>SUM(D73:D79)</f>
        <v>0</v>
      </c>
      <c r="E80" s="15">
        <f>SUM(E73:E79)</f>
        <v>2145129.1100000003</v>
      </c>
      <c r="F80" s="15">
        <f>SUM(F73:F79)</f>
        <v>1973275.99</v>
      </c>
      <c r="G80" s="16">
        <f t="shared" si="24"/>
        <v>0.8827491735695446</v>
      </c>
      <c r="H80" s="17">
        <f t="shared" si="25"/>
        <v>6204249.480000001</v>
      </c>
    </row>
    <row r="81" ht="15.75" thickBot="1"/>
    <row r="82" spans="1:8" s="2" customFormat="1" ht="38.25" customHeight="1">
      <c r="A82" s="31" t="s">
        <v>25</v>
      </c>
      <c r="B82" s="27" t="s">
        <v>10</v>
      </c>
      <c r="C82" s="28" t="s">
        <v>6</v>
      </c>
      <c r="D82" s="28" t="s">
        <v>7</v>
      </c>
      <c r="E82" s="27" t="s">
        <v>6</v>
      </c>
      <c r="F82" s="27" t="s">
        <v>8</v>
      </c>
      <c r="G82" s="27" t="s">
        <v>12</v>
      </c>
      <c r="H82" s="29" t="s">
        <v>11</v>
      </c>
    </row>
    <row r="83" spans="1:8" ht="15">
      <c r="A83" s="7" t="s">
        <v>0</v>
      </c>
      <c r="B83" s="4">
        <f>H73</f>
        <v>1145775.1600000001</v>
      </c>
      <c r="C83" s="5"/>
      <c r="D83" s="5"/>
      <c r="E83" s="4">
        <v>220568.34</v>
      </c>
      <c r="F83" s="4">
        <v>393681.83</v>
      </c>
      <c r="G83" s="21">
        <f>F83/E73</f>
        <v>1.240184246268045</v>
      </c>
      <c r="H83" s="8">
        <f>B83+E83-F83</f>
        <v>972661.6700000002</v>
      </c>
    </row>
    <row r="84" spans="1:8" ht="15">
      <c r="A84" s="7" t="s">
        <v>1</v>
      </c>
      <c r="B84" s="4">
        <f aca="true" t="shared" si="26" ref="B84:B89">H74</f>
        <v>407705.33999999997</v>
      </c>
      <c r="C84" s="5"/>
      <c r="D84" s="5"/>
      <c r="E84" s="4">
        <v>244592.53</v>
      </c>
      <c r="F84" s="4">
        <v>193455.82</v>
      </c>
      <c r="G84" s="6">
        <f aca="true" t="shared" si="27" ref="G84:G90">F84/E74</f>
        <v>0.8084591916746211</v>
      </c>
      <c r="H84" s="8">
        <f aca="true" t="shared" si="28" ref="H84:H90">B84+E84-F84</f>
        <v>458842.05</v>
      </c>
    </row>
    <row r="85" spans="1:8" ht="15">
      <c r="A85" s="7" t="s">
        <v>2</v>
      </c>
      <c r="B85" s="4">
        <f t="shared" si="26"/>
        <v>1075948.0400000012</v>
      </c>
      <c r="C85" s="5"/>
      <c r="D85" s="5"/>
      <c r="E85" s="4">
        <v>414597.65</v>
      </c>
      <c r="F85" s="4">
        <v>537410.75</v>
      </c>
      <c r="G85" s="6">
        <f t="shared" si="27"/>
        <v>0.9917377021033443</v>
      </c>
      <c r="H85" s="8">
        <f t="shared" si="28"/>
        <v>953134.9400000013</v>
      </c>
    </row>
    <row r="86" spans="1:8" ht="15">
      <c r="A86" s="7" t="s">
        <v>3</v>
      </c>
      <c r="B86" s="4">
        <f t="shared" si="26"/>
        <v>2477990.9899999998</v>
      </c>
      <c r="C86" s="5"/>
      <c r="D86" s="5"/>
      <c r="E86" s="4">
        <v>356107.98</v>
      </c>
      <c r="F86" s="4">
        <v>451469.7</v>
      </c>
      <c r="G86" s="6">
        <f t="shared" si="27"/>
        <v>0.9540434026957814</v>
      </c>
      <c r="H86" s="8">
        <f t="shared" si="28"/>
        <v>2382629.2699999996</v>
      </c>
    </row>
    <row r="87" spans="1:8" ht="15">
      <c r="A87" s="7" t="s">
        <v>9</v>
      </c>
      <c r="B87" s="4">
        <f t="shared" si="26"/>
        <v>209379.88999999996</v>
      </c>
      <c r="C87" s="5"/>
      <c r="D87" s="5"/>
      <c r="E87" s="4">
        <v>79212.04</v>
      </c>
      <c r="F87" s="4">
        <v>134178.94</v>
      </c>
      <c r="G87" s="6">
        <f t="shared" si="27"/>
        <v>1.2215380211947353</v>
      </c>
      <c r="H87" s="8">
        <f t="shared" si="28"/>
        <v>154412.98999999993</v>
      </c>
    </row>
    <row r="88" spans="1:8" ht="15">
      <c r="A88" s="7" t="s">
        <v>16</v>
      </c>
      <c r="B88" s="4">
        <f t="shared" si="26"/>
        <v>568522.9299999998</v>
      </c>
      <c r="C88" s="5"/>
      <c r="D88" s="5"/>
      <c r="E88" s="4">
        <v>317581.74</v>
      </c>
      <c r="F88" s="4">
        <v>248357.03</v>
      </c>
      <c r="G88" s="6">
        <f t="shared" si="27"/>
        <v>0.9104888833132366</v>
      </c>
      <c r="H88" s="8">
        <f t="shared" si="28"/>
        <v>637747.6399999998</v>
      </c>
    </row>
    <row r="89" spans="1:8" ht="15.75" thickBot="1">
      <c r="A89" s="9" t="s">
        <v>5</v>
      </c>
      <c r="B89" s="10">
        <f t="shared" si="26"/>
        <v>318927.13000000006</v>
      </c>
      <c r="C89" s="11"/>
      <c r="D89" s="11"/>
      <c r="E89" s="10">
        <v>138711.9</v>
      </c>
      <c r="F89" s="10">
        <v>151322.33</v>
      </c>
      <c r="G89" s="12">
        <f t="shared" si="27"/>
        <v>0.7935983735574491</v>
      </c>
      <c r="H89" s="13">
        <f t="shared" si="28"/>
        <v>306316.70000000007</v>
      </c>
    </row>
    <row r="90" spans="1:8" ht="15.75" thickBot="1">
      <c r="A90" s="14" t="s">
        <v>13</v>
      </c>
      <c r="B90" s="15">
        <f>SUM(B83:B89)</f>
        <v>6204249.48</v>
      </c>
      <c r="C90" s="15">
        <f>SUM(C83:C89)</f>
        <v>0</v>
      </c>
      <c r="D90" s="15">
        <f>SUM(D83:D89)</f>
        <v>0</v>
      </c>
      <c r="E90" s="15">
        <f>SUM(E83:E89)</f>
        <v>1771372.18</v>
      </c>
      <c r="F90" s="15">
        <f>SUM(F83:F89)</f>
        <v>2109876.4</v>
      </c>
      <c r="G90" s="16">
        <f t="shared" si="27"/>
        <v>0.9835661593348102</v>
      </c>
      <c r="H90" s="17">
        <f t="shared" si="28"/>
        <v>5865745.26</v>
      </c>
    </row>
    <row r="91" spans="1:8" ht="15.75" thickBot="1">
      <c r="A91" s="34"/>
      <c r="B91" s="35"/>
      <c r="C91" s="35"/>
      <c r="D91" s="35"/>
      <c r="E91" s="35"/>
      <c r="F91" s="35"/>
      <c r="G91" s="36"/>
      <c r="H91" s="35"/>
    </row>
    <row r="92" spans="1:8" s="2" customFormat="1" ht="38.25" customHeight="1">
      <c r="A92" s="31" t="s">
        <v>26</v>
      </c>
      <c r="B92" s="27" t="s">
        <v>10</v>
      </c>
      <c r="C92" s="28" t="s">
        <v>6</v>
      </c>
      <c r="D92" s="28" t="s">
        <v>7</v>
      </c>
      <c r="E92" s="27" t="s">
        <v>6</v>
      </c>
      <c r="F92" s="27" t="s">
        <v>8</v>
      </c>
      <c r="G92" s="27" t="s">
        <v>12</v>
      </c>
      <c r="H92" s="29" t="s">
        <v>11</v>
      </c>
    </row>
    <row r="93" spans="1:8" ht="15">
      <c r="A93" s="7" t="s">
        <v>0</v>
      </c>
      <c r="B93" s="4">
        <f>H83</f>
        <v>972661.6700000002</v>
      </c>
      <c r="C93" s="5"/>
      <c r="D93" s="5"/>
      <c r="E93" s="4">
        <v>388565.43</v>
      </c>
      <c r="F93" s="4">
        <v>384820.06</v>
      </c>
      <c r="G93" s="21">
        <f>F93/E83</f>
        <v>1.744674961057421</v>
      </c>
      <c r="H93" s="8">
        <f>B93+E93-F93</f>
        <v>976407.04</v>
      </c>
    </row>
    <row r="94" spans="1:8" ht="15">
      <c r="A94" s="7" t="s">
        <v>1</v>
      </c>
      <c r="B94" s="4">
        <f aca="true" t="shared" si="29" ref="B94:B99">H84</f>
        <v>458842.05</v>
      </c>
      <c r="C94" s="5"/>
      <c r="D94" s="5"/>
      <c r="E94" s="4">
        <v>253449.46</v>
      </c>
      <c r="F94" s="4">
        <v>281288</v>
      </c>
      <c r="G94" s="21">
        <f aca="true" t="shared" si="30" ref="G94:G99">F94/E84</f>
        <v>1.1500269448130733</v>
      </c>
      <c r="H94" s="8">
        <f aca="true" t="shared" si="31" ref="H94:H100">B94+E94-F94</f>
        <v>431003.51</v>
      </c>
    </row>
    <row r="95" spans="1:8" ht="15">
      <c r="A95" s="7" t="s">
        <v>2</v>
      </c>
      <c r="B95" s="4">
        <f t="shared" si="29"/>
        <v>953134.9400000013</v>
      </c>
      <c r="C95" s="5"/>
      <c r="D95" s="5"/>
      <c r="E95" s="4">
        <v>555173.1</v>
      </c>
      <c r="F95" s="4">
        <v>494104.81</v>
      </c>
      <c r="G95" s="21">
        <f t="shared" si="30"/>
        <v>1.1917694420120326</v>
      </c>
      <c r="H95" s="8">
        <f t="shared" si="31"/>
        <v>1014203.2300000014</v>
      </c>
    </row>
    <row r="96" spans="1:8" ht="15">
      <c r="A96" s="7" t="s">
        <v>3</v>
      </c>
      <c r="B96" s="4">
        <f t="shared" si="29"/>
        <v>2382629.2699999996</v>
      </c>
      <c r="C96" s="5"/>
      <c r="D96" s="5"/>
      <c r="E96" s="4">
        <v>558679.19</v>
      </c>
      <c r="F96" s="4">
        <v>439914.9</v>
      </c>
      <c r="G96" s="21">
        <f t="shared" si="30"/>
        <v>1.2353413141710559</v>
      </c>
      <c r="H96" s="8">
        <f t="shared" si="31"/>
        <v>2501393.5599999996</v>
      </c>
    </row>
    <row r="97" spans="1:8" ht="15">
      <c r="A97" s="7" t="s">
        <v>9</v>
      </c>
      <c r="B97" s="4">
        <f t="shared" si="29"/>
        <v>154412.98999999993</v>
      </c>
      <c r="C97" s="5"/>
      <c r="D97" s="5"/>
      <c r="E97" s="4">
        <v>126857.57</v>
      </c>
      <c r="F97" s="4">
        <v>65425.29</v>
      </c>
      <c r="G97" s="21">
        <f t="shared" si="30"/>
        <v>0.8259513326509456</v>
      </c>
      <c r="H97" s="8">
        <f t="shared" si="31"/>
        <v>215845.26999999993</v>
      </c>
    </row>
    <row r="98" spans="1:8" ht="15">
      <c r="A98" s="7" t="s">
        <v>16</v>
      </c>
      <c r="B98" s="4">
        <f t="shared" si="29"/>
        <v>637747.6399999998</v>
      </c>
      <c r="C98" s="5"/>
      <c r="D98" s="5"/>
      <c r="E98" s="4">
        <v>304964.01</v>
      </c>
      <c r="F98" s="4">
        <v>191424.41</v>
      </c>
      <c r="G98" s="21">
        <f t="shared" si="30"/>
        <v>0.6027563486490124</v>
      </c>
      <c r="H98" s="8">
        <f t="shared" si="31"/>
        <v>751287.2399999998</v>
      </c>
    </row>
    <row r="99" spans="1:8" ht="15.75" thickBot="1">
      <c r="A99" s="9" t="s">
        <v>5</v>
      </c>
      <c r="B99" s="10">
        <f t="shared" si="29"/>
        <v>306316.70000000007</v>
      </c>
      <c r="C99" s="11"/>
      <c r="D99" s="11"/>
      <c r="E99" s="10">
        <v>220715.94</v>
      </c>
      <c r="F99" s="10">
        <v>186135.95</v>
      </c>
      <c r="G99" s="21">
        <f t="shared" si="30"/>
        <v>1.3418888357812129</v>
      </c>
      <c r="H99" s="13">
        <f t="shared" si="31"/>
        <v>340896.6900000001</v>
      </c>
    </row>
    <row r="100" spans="1:8" ht="15.75" thickBot="1">
      <c r="A100" s="14" t="s">
        <v>13</v>
      </c>
      <c r="B100" s="15">
        <f>SUM(B93:B99)</f>
        <v>5865745.260000002</v>
      </c>
      <c r="C100" s="15">
        <f>SUM(C93:C99)</f>
        <v>0</v>
      </c>
      <c r="D100" s="15">
        <f>SUM(D93:D99)</f>
        <v>0</v>
      </c>
      <c r="E100" s="15">
        <f>SUM(E93:E99)</f>
        <v>2408404.6999999997</v>
      </c>
      <c r="F100" s="15">
        <f>SUM(F93:F99)</f>
        <v>2043113.42</v>
      </c>
      <c r="G100" s="16">
        <f>F100/E90</f>
        <v>1.153407196448123</v>
      </c>
      <c r="H100" s="17">
        <f t="shared" si="31"/>
        <v>6231036.540000001</v>
      </c>
    </row>
    <row r="101" spans="1:8" ht="15.75" thickBot="1">
      <c r="A101" s="34"/>
      <c r="B101" s="35"/>
      <c r="C101" s="35"/>
      <c r="D101" s="35"/>
      <c r="E101" s="35"/>
      <c r="F101" s="35"/>
      <c r="G101" s="36"/>
      <c r="H101" s="35"/>
    </row>
    <row r="102" spans="1:8" s="2" customFormat="1" ht="38.25" customHeight="1">
      <c r="A102" s="32" t="s">
        <v>27</v>
      </c>
      <c r="B102" s="27" t="s">
        <v>10</v>
      </c>
      <c r="C102" s="28" t="s">
        <v>6</v>
      </c>
      <c r="D102" s="28" t="s">
        <v>7</v>
      </c>
      <c r="E102" s="27" t="s">
        <v>6</v>
      </c>
      <c r="F102" s="27" t="s">
        <v>8</v>
      </c>
      <c r="G102" s="27" t="s">
        <v>12</v>
      </c>
      <c r="H102" s="29" t="s">
        <v>11</v>
      </c>
    </row>
    <row r="103" spans="1:8" ht="15">
      <c r="A103" s="7" t="s">
        <v>0</v>
      </c>
      <c r="B103" s="4">
        <f>H93</f>
        <v>976407.04</v>
      </c>
      <c r="C103" s="5"/>
      <c r="D103" s="5"/>
      <c r="E103" s="4">
        <v>540454.14</v>
      </c>
      <c r="F103" s="4">
        <v>483704.19</v>
      </c>
      <c r="G103" s="6">
        <f>F103/E93</f>
        <v>1.244846176871679</v>
      </c>
      <c r="H103" s="8">
        <f>B103+E103-F103</f>
        <v>1033156.9900000002</v>
      </c>
    </row>
    <row r="104" spans="1:8" ht="15">
      <c r="A104" s="7" t="s">
        <v>1</v>
      </c>
      <c r="B104" s="4">
        <f aca="true" t="shared" si="32" ref="B104:B109">H94</f>
        <v>431003.51</v>
      </c>
      <c r="C104" s="5"/>
      <c r="D104" s="5"/>
      <c r="E104" s="4">
        <v>331958.37</v>
      </c>
      <c r="F104" s="4">
        <v>248126.1</v>
      </c>
      <c r="G104" s="6">
        <f aca="true" t="shared" si="33" ref="G104:G110">F104/E94</f>
        <v>0.9789963647979365</v>
      </c>
      <c r="H104" s="8">
        <f aca="true" t="shared" si="34" ref="H104:H110">B104+E104-F104</f>
        <v>514835.78</v>
      </c>
    </row>
    <row r="105" spans="1:8" ht="15">
      <c r="A105" s="7" t="s">
        <v>2</v>
      </c>
      <c r="B105" s="4">
        <f t="shared" si="32"/>
        <v>1014203.2300000014</v>
      </c>
      <c r="C105" s="5"/>
      <c r="D105" s="5"/>
      <c r="E105" s="4">
        <v>635621.55</v>
      </c>
      <c r="F105" s="4">
        <v>524142.15</v>
      </c>
      <c r="G105" s="6">
        <f t="shared" si="33"/>
        <v>0.9441058113226308</v>
      </c>
      <c r="H105" s="8">
        <f t="shared" si="34"/>
        <v>1125682.6300000013</v>
      </c>
    </row>
    <row r="106" spans="1:8" ht="15">
      <c r="A106" s="7" t="s">
        <v>3</v>
      </c>
      <c r="B106" s="4">
        <f t="shared" si="32"/>
        <v>2501393.5599999996</v>
      </c>
      <c r="C106" s="5"/>
      <c r="D106" s="5"/>
      <c r="E106" s="4">
        <v>636831.19</v>
      </c>
      <c r="F106" s="4">
        <v>506826.54</v>
      </c>
      <c r="G106" s="6">
        <f t="shared" si="33"/>
        <v>0.9071870745713654</v>
      </c>
      <c r="H106" s="8">
        <f t="shared" si="34"/>
        <v>2631398.2099999995</v>
      </c>
    </row>
    <row r="107" spans="1:8" ht="15">
      <c r="A107" s="7" t="s">
        <v>9</v>
      </c>
      <c r="B107" s="4">
        <f t="shared" si="32"/>
        <v>215845.26999999993</v>
      </c>
      <c r="C107" s="5"/>
      <c r="D107" s="5"/>
      <c r="E107" s="4">
        <v>193695.24</v>
      </c>
      <c r="F107" s="4">
        <v>144721.62</v>
      </c>
      <c r="G107" s="6">
        <f t="shared" si="33"/>
        <v>1.1408197398074076</v>
      </c>
      <c r="H107" s="8">
        <f t="shared" si="34"/>
        <v>264818.8899999999</v>
      </c>
    </row>
    <row r="108" spans="1:8" ht="15">
      <c r="A108" s="7" t="s">
        <v>4</v>
      </c>
      <c r="B108" s="4">
        <f t="shared" si="32"/>
        <v>751287.2399999998</v>
      </c>
      <c r="C108" s="5"/>
      <c r="D108" s="5"/>
      <c r="E108" s="4">
        <v>483872.95</v>
      </c>
      <c r="F108" s="4">
        <v>326774.8</v>
      </c>
      <c r="G108" s="6">
        <f t="shared" si="33"/>
        <v>1.071519226153932</v>
      </c>
      <c r="H108" s="8">
        <f t="shared" si="34"/>
        <v>908385.3899999997</v>
      </c>
    </row>
    <row r="109" spans="1:8" ht="15.75" thickBot="1">
      <c r="A109" s="9" t="s">
        <v>5</v>
      </c>
      <c r="B109" s="10">
        <f t="shared" si="32"/>
        <v>340896.6900000001</v>
      </c>
      <c r="C109" s="11"/>
      <c r="D109" s="11"/>
      <c r="E109" s="10">
        <v>281429.56</v>
      </c>
      <c r="F109" s="10">
        <v>190272.56</v>
      </c>
      <c r="G109" s="12">
        <f t="shared" si="33"/>
        <v>0.8620698622854335</v>
      </c>
      <c r="H109" s="13">
        <f t="shared" si="34"/>
        <v>432053.6900000001</v>
      </c>
    </row>
    <row r="110" spans="1:8" ht="15.75" thickBot="1">
      <c r="A110" s="14" t="s">
        <v>13</v>
      </c>
      <c r="B110" s="15">
        <f>SUM(B103:B109)</f>
        <v>6231036.54</v>
      </c>
      <c r="C110" s="15">
        <f>SUM(C103:C109)</f>
        <v>0</v>
      </c>
      <c r="D110" s="15">
        <f>SUM(D103:D109)</f>
        <v>0</v>
      </c>
      <c r="E110" s="15">
        <v>3103863.0000000005</v>
      </c>
      <c r="F110" s="15">
        <v>2424567.96</v>
      </c>
      <c r="G110" s="16">
        <f t="shared" si="33"/>
        <v>1.0067111893611569</v>
      </c>
      <c r="H110" s="17">
        <f t="shared" si="34"/>
        <v>6910331.580000001</v>
      </c>
    </row>
    <row r="111" ht="15.75" thickBot="1">
      <c r="E111" s="37"/>
    </row>
    <row r="112" spans="1:8" s="2" customFormat="1" ht="38.25" customHeight="1">
      <c r="A112" s="32" t="s">
        <v>28</v>
      </c>
      <c r="B112" s="27" t="s">
        <v>10</v>
      </c>
      <c r="C112" s="28" t="s">
        <v>6</v>
      </c>
      <c r="D112" s="28" t="s">
        <v>7</v>
      </c>
      <c r="E112" s="27" t="s">
        <v>6</v>
      </c>
      <c r="F112" s="27" t="s">
        <v>8</v>
      </c>
      <c r="G112" s="27" t="s">
        <v>12</v>
      </c>
      <c r="H112" s="29" t="s">
        <v>11</v>
      </c>
    </row>
    <row r="113" spans="1:8" ht="15">
      <c r="A113" s="7" t="s">
        <v>0</v>
      </c>
      <c r="B113" s="4">
        <f>H103</f>
        <v>1033156.9900000002</v>
      </c>
      <c r="C113" s="5"/>
      <c r="D113" s="5"/>
      <c r="E113" s="4">
        <f>614662.85-1436.72</f>
        <v>613226.13</v>
      </c>
      <c r="F113" s="4">
        <v>483601.14</v>
      </c>
      <c r="G113" s="6">
        <f>F113/E103</f>
        <v>0.894805135547671</v>
      </c>
      <c r="H113" s="8">
        <f>B113+E113-F113</f>
        <v>1162781.98</v>
      </c>
    </row>
    <row r="114" spans="1:8" ht="15">
      <c r="A114" s="7" t="s">
        <v>1</v>
      </c>
      <c r="B114" s="4">
        <f aca="true" t="shared" si="35" ref="B114:B119">H104</f>
        <v>514835.78</v>
      </c>
      <c r="C114" s="5"/>
      <c r="D114" s="5"/>
      <c r="E114" s="4">
        <f>389941.84+27067.1</f>
        <v>417008.94</v>
      </c>
      <c r="F114" s="4">
        <v>338703.57</v>
      </c>
      <c r="G114" s="6">
        <f aca="true" t="shared" si="36" ref="G114:G120">F114/E104</f>
        <v>1.0203194153531963</v>
      </c>
      <c r="H114" s="8">
        <f aca="true" t="shared" si="37" ref="H114:H120">B114+E114-F114</f>
        <v>593141.1499999999</v>
      </c>
    </row>
    <row r="115" spans="1:8" ht="15">
      <c r="A115" s="7" t="s">
        <v>2</v>
      </c>
      <c r="B115" s="4">
        <f t="shared" si="35"/>
        <v>1125682.6300000013</v>
      </c>
      <c r="C115" s="5"/>
      <c r="D115" s="5"/>
      <c r="E115" s="4">
        <f>926619.78-13252.46</f>
        <v>913367.3200000001</v>
      </c>
      <c r="F115" s="4">
        <v>583247.24</v>
      </c>
      <c r="G115" s="6">
        <f t="shared" si="36"/>
        <v>0.9176014249359543</v>
      </c>
      <c r="H115" s="8">
        <f t="shared" si="37"/>
        <v>1455802.7100000014</v>
      </c>
    </row>
    <row r="116" spans="1:8" ht="15">
      <c r="A116" s="7" t="s">
        <v>3</v>
      </c>
      <c r="B116" s="4">
        <f t="shared" si="35"/>
        <v>2631398.2099999995</v>
      </c>
      <c r="C116" s="5"/>
      <c r="D116" s="5"/>
      <c r="E116" s="4">
        <f>885404.99+9899.72</f>
        <v>895304.71</v>
      </c>
      <c r="F116" s="4">
        <v>553636.83</v>
      </c>
      <c r="G116" s="6">
        <f t="shared" si="36"/>
        <v>0.8693619890068512</v>
      </c>
      <c r="H116" s="8">
        <f t="shared" si="37"/>
        <v>2973066.0899999994</v>
      </c>
    </row>
    <row r="117" spans="1:8" ht="15">
      <c r="A117" s="7" t="s">
        <v>9</v>
      </c>
      <c r="B117" s="4">
        <f t="shared" si="35"/>
        <v>264818.8899999999</v>
      </c>
      <c r="C117" s="5"/>
      <c r="D117" s="5"/>
      <c r="E117" s="4">
        <f>219678.98-13054.7</f>
        <v>206624.28</v>
      </c>
      <c r="F117" s="4">
        <v>152934.62</v>
      </c>
      <c r="G117" s="6">
        <f t="shared" si="36"/>
        <v>0.7895631302039224</v>
      </c>
      <c r="H117" s="8">
        <f t="shared" si="37"/>
        <v>318508.54999999993</v>
      </c>
    </row>
    <row r="118" spans="1:8" ht="15">
      <c r="A118" s="7" t="s">
        <v>4</v>
      </c>
      <c r="B118" s="4">
        <f t="shared" si="35"/>
        <v>908385.3899999997</v>
      </c>
      <c r="C118" s="5"/>
      <c r="D118" s="5"/>
      <c r="E118" s="4">
        <f>596404.6+28535.88</f>
        <v>624940.48</v>
      </c>
      <c r="F118" s="4">
        <v>443981.06</v>
      </c>
      <c r="G118" s="6">
        <f t="shared" si="36"/>
        <v>0.9175570984077535</v>
      </c>
      <c r="H118" s="8">
        <f t="shared" si="37"/>
        <v>1089344.8099999996</v>
      </c>
    </row>
    <row r="119" spans="1:8" ht="15.75" thickBot="1">
      <c r="A119" s="9" t="s">
        <v>5</v>
      </c>
      <c r="B119" s="10">
        <f t="shared" si="35"/>
        <v>432053.6900000001</v>
      </c>
      <c r="C119" s="11"/>
      <c r="D119" s="11"/>
      <c r="E119" s="10">
        <f>345961.78+16686.84</f>
        <v>362648.62000000005</v>
      </c>
      <c r="F119" s="10">
        <v>280002.5</v>
      </c>
      <c r="G119" s="12">
        <f t="shared" si="36"/>
        <v>0.9949292462383837</v>
      </c>
      <c r="H119" s="13">
        <f t="shared" si="37"/>
        <v>514699.8100000002</v>
      </c>
    </row>
    <row r="120" spans="1:8" ht="15.75" thickBot="1">
      <c r="A120" s="14" t="s">
        <v>13</v>
      </c>
      <c r="B120" s="15">
        <f>SUM(B113:B119)</f>
        <v>6910331.580000001</v>
      </c>
      <c r="C120" s="15">
        <f>SUM(C113:C119)</f>
        <v>0</v>
      </c>
      <c r="D120" s="15">
        <f>SUM(D113:D119)</f>
        <v>0</v>
      </c>
      <c r="E120" s="15">
        <f>SUM(E113:E119)</f>
        <v>4033120.48</v>
      </c>
      <c r="F120" s="15">
        <f>SUM(F113:F119)</f>
        <v>2836106.96</v>
      </c>
      <c r="G120" s="16">
        <f t="shared" si="36"/>
        <v>0.9137345817131747</v>
      </c>
      <c r="H120" s="17">
        <f t="shared" si="37"/>
        <v>8107345.100000001</v>
      </c>
    </row>
  </sheetData>
  <sheetProtection/>
  <mergeCells count="2">
    <mergeCell ref="A1:H1"/>
    <mergeCell ref="A21:H21"/>
  </mergeCells>
  <printOptions horizont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Гульнара</cp:lastModifiedBy>
  <cp:lastPrinted>2013-09-06T10:59:10Z</cp:lastPrinted>
  <dcterms:created xsi:type="dcterms:W3CDTF">2012-05-10T11:53:02Z</dcterms:created>
  <dcterms:modified xsi:type="dcterms:W3CDTF">2014-01-09T07:31:47Z</dcterms:modified>
  <cp:category/>
  <cp:version/>
  <cp:contentType/>
  <cp:contentStatus/>
</cp:coreProperties>
</file>