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tabRatio="216" activeTab="0"/>
  </bookViews>
  <sheets>
    <sheet name="2015" sheetId="1" r:id="rId1"/>
    <sheet name="2014" sheetId="2" r:id="rId2"/>
    <sheet name="2013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<sst xmlns="http://schemas.openxmlformats.org/spreadsheetml/2006/main" count="938" uniqueCount="86">
  <si>
    <t>37/20 -В</t>
  </si>
  <si>
    <t>59/07</t>
  </si>
  <si>
    <t>17А/24 -Б</t>
  </si>
  <si>
    <t>17А/24 -А</t>
  </si>
  <si>
    <t>38/09-3</t>
  </si>
  <si>
    <t>44/11-А</t>
  </si>
  <si>
    <t>Начислено</t>
  </si>
  <si>
    <t>перерасчет</t>
  </si>
  <si>
    <t>Оплачено</t>
  </si>
  <si>
    <t>42/21-А</t>
  </si>
  <si>
    <t>Начальное сальдо</t>
  </si>
  <si>
    <t xml:space="preserve">Конечное сальдо </t>
  </si>
  <si>
    <t>% оплаты к начислению</t>
  </si>
  <si>
    <t>Итого</t>
  </si>
  <si>
    <t>Информация по оплате коммунальных платежей в разрезе домов</t>
  </si>
  <si>
    <t>% оплаты в текущем месяце к начислению за предыдущий месяц</t>
  </si>
  <si>
    <t>38/09-3А</t>
  </si>
  <si>
    <t>ЯНВАРЬ, 2013</t>
  </si>
  <si>
    <t>ФЕВРАЛЬ, 2013</t>
  </si>
  <si>
    <t>МАРТ,2013</t>
  </si>
  <si>
    <t>АПРЕЛЬ,2013</t>
  </si>
  <si>
    <t>МАЙ,2013</t>
  </si>
  <si>
    <t>июнь, 2013</t>
  </si>
  <si>
    <t>июль, 2013</t>
  </si>
  <si>
    <t>Август, 2013</t>
  </si>
  <si>
    <t>Сентябрь, 2013</t>
  </si>
  <si>
    <t>Октябрь, 2013</t>
  </si>
  <si>
    <t>Ноябрь,2013</t>
  </si>
  <si>
    <t>Декабрь,2013</t>
  </si>
  <si>
    <t>Декабрь,2012</t>
  </si>
  <si>
    <t>Январь, 2013</t>
  </si>
  <si>
    <t>Ноябрь, 2013</t>
  </si>
  <si>
    <t xml:space="preserve"> 14-05/1</t>
  </si>
  <si>
    <t>12/34А</t>
  </si>
  <si>
    <t>44/17-А</t>
  </si>
  <si>
    <t>Январь,2014</t>
  </si>
  <si>
    <t>Февраль,2014</t>
  </si>
  <si>
    <t>Март,2014</t>
  </si>
  <si>
    <t>Апрель,2014</t>
  </si>
  <si>
    <t>Май,2014</t>
  </si>
  <si>
    <t>Июнь,2014</t>
  </si>
  <si>
    <t>Июль,2014</t>
  </si>
  <si>
    <t>август,2014</t>
  </si>
  <si>
    <t>Сентябрь,2014</t>
  </si>
  <si>
    <t>Октябрь,2014</t>
  </si>
  <si>
    <t>ноябрь,2014</t>
  </si>
  <si>
    <t>Декабрь,2014</t>
  </si>
  <si>
    <t>37/20 -Г</t>
  </si>
  <si>
    <t>Январь,2015</t>
  </si>
  <si>
    <t>12/07А</t>
  </si>
  <si>
    <t>12/07Б</t>
  </si>
  <si>
    <t>Февраль,2015</t>
  </si>
  <si>
    <t>Март,2015</t>
  </si>
  <si>
    <t>53/21 Г</t>
  </si>
  <si>
    <t>Апрель, 2015</t>
  </si>
  <si>
    <t>Май, 2015</t>
  </si>
  <si>
    <t>16/01А</t>
  </si>
  <si>
    <t>Июнь, 2015</t>
  </si>
  <si>
    <t>Исходящее сальдо</t>
  </si>
  <si>
    <t>% оплаты за июнь</t>
  </si>
  <si>
    <t>14/05-1.</t>
  </si>
  <si>
    <t>17А/24Б</t>
  </si>
  <si>
    <t>17А/24А</t>
  </si>
  <si>
    <t>37/20В</t>
  </si>
  <si>
    <t>37/20Г</t>
  </si>
  <si>
    <t>42/21А</t>
  </si>
  <si>
    <t>38/09/3А</t>
  </si>
  <si>
    <t>44/11А</t>
  </si>
  <si>
    <t>44/17А</t>
  </si>
  <si>
    <t>53/21Г</t>
  </si>
  <si>
    <t xml:space="preserve">ИТОГО </t>
  </si>
  <si>
    <t>Июль, 2015</t>
  </si>
  <si>
    <t xml:space="preserve">Начислено </t>
  </si>
  <si>
    <t xml:space="preserve">Оплата </t>
  </si>
  <si>
    <t>% оплаты за июль</t>
  </si>
  <si>
    <t>ИТОГО</t>
  </si>
  <si>
    <t>Август, 2015</t>
  </si>
  <si>
    <t>% оплаты за август</t>
  </si>
  <si>
    <t>Сентябрь, 2015</t>
  </si>
  <si>
    <t>% оплаты за сентябрь</t>
  </si>
  <si>
    <t>Октябрь, 2015</t>
  </si>
  <si>
    <t>Входящее сальдо</t>
  </si>
  <si>
    <t>Начислено за ноябрь</t>
  </si>
  <si>
    <t>Оплата за октябрь</t>
  </si>
  <si>
    <t>12/07Г</t>
  </si>
  <si>
    <t>Ноябрь, 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</si>
</sst>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%"/>
    <numFmt numFmtId="171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9"/>
      <color indexed="10"/>
      <name val="Calibri"/>
      <family val="2"/>
    </font>
    <font>
      <sz val="9"/>
      <color indexed="56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3"/>
      <name val="Calibri"/>
      <family val="2"/>
    </font>
    <font>
      <sz val="9"/>
      <color rgb="FFFF0000"/>
      <name val="Calibri"/>
      <family val="2"/>
    </font>
    <font>
      <sz val="9"/>
      <color theme="3"/>
      <name val="Calibri"/>
      <family val="2"/>
    </font>
    <font>
      <b/>
      <sz val="9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49" fillId="0" borderId="10" xfId="0" applyNumberFormat="1" applyFont="1" applyBorder="1" applyAlignment="1">
      <alignment vertical="center" wrapText="1"/>
    </xf>
    <xf numFmtId="10" fontId="0" fillId="0" borderId="10" xfId="57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9" fillId="0" borderId="14" xfId="0" applyNumberFormat="1" applyFont="1" applyBorder="1" applyAlignment="1">
      <alignment vertical="center" wrapText="1"/>
    </xf>
    <xf numFmtId="10" fontId="0" fillId="0" borderId="14" xfId="57" applyNumberFormat="1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0" fontId="0" fillId="0" borderId="17" xfId="57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49" fillId="0" borderId="20" xfId="0" applyNumberFormat="1" applyFont="1" applyBorder="1" applyAlignment="1">
      <alignment vertical="center" wrapText="1"/>
    </xf>
    <xf numFmtId="10" fontId="0" fillId="0" borderId="20" xfId="57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7" fontId="52" fillId="0" borderId="24" xfId="0" applyNumberFormat="1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0" fontId="0" fillId="0" borderId="0" xfId="57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" fontId="2" fillId="0" borderId="27" xfId="0" applyNumberFormat="1" applyFont="1" applyBorder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4" fontId="0" fillId="0" borderId="28" xfId="0" applyNumberFormat="1" applyBorder="1" applyAlignment="1">
      <alignment vertical="center" wrapText="1"/>
    </xf>
    <xf numFmtId="10" fontId="0" fillId="0" borderId="28" xfId="57" applyNumberFormat="1" applyFont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4" fontId="49" fillId="0" borderId="22" xfId="0" applyNumberFormat="1" applyFont="1" applyBorder="1" applyAlignment="1">
      <alignment vertical="center" wrapText="1"/>
    </xf>
    <xf numFmtId="10" fontId="0" fillId="0" borderId="22" xfId="57" applyNumberFormat="1" applyFont="1" applyBorder="1" applyAlignment="1">
      <alignment vertical="center" wrapText="1"/>
    </xf>
    <xf numFmtId="4" fontId="0" fillId="0" borderId="23" xfId="0" applyNumberFormat="1" applyBorder="1" applyAlignment="1">
      <alignment vertical="center" wrapText="1"/>
    </xf>
    <xf numFmtId="4" fontId="0" fillId="0" borderId="30" xfId="0" applyNumberFormat="1" applyBorder="1" applyAlignment="1">
      <alignment vertical="center" wrapText="1"/>
    </xf>
    <xf numFmtId="4" fontId="49" fillId="0" borderId="30" xfId="0" applyNumberFormat="1" applyFont="1" applyBorder="1" applyAlignment="1">
      <alignment vertical="center" wrapText="1"/>
    </xf>
    <xf numFmtId="10" fontId="0" fillId="0" borderId="31" xfId="57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3" fillId="33" borderId="27" xfId="0" applyNumberFormat="1" applyFont="1" applyFill="1" applyBorder="1" applyAlignment="1" applyProtection="1">
      <alignment horizontal="right" wrapText="1"/>
      <protection/>
    </xf>
    <xf numFmtId="4" fontId="3" fillId="33" borderId="34" xfId="0" applyNumberFormat="1" applyFont="1" applyFill="1" applyBorder="1" applyAlignment="1" applyProtection="1">
      <alignment horizontal="right" wrapText="1"/>
      <protection/>
    </xf>
    <xf numFmtId="4" fontId="3" fillId="33" borderId="35" xfId="0" applyNumberFormat="1" applyFont="1" applyFill="1" applyBorder="1" applyAlignment="1" applyProtection="1">
      <alignment horizontal="right" wrapText="1"/>
      <protection/>
    </xf>
    <xf numFmtId="4" fontId="3" fillId="33" borderId="30" xfId="0" applyNumberFormat="1" applyFont="1" applyFill="1" applyBorder="1" applyAlignment="1" applyProtection="1">
      <alignment horizontal="right" wrapText="1"/>
      <protection/>
    </xf>
    <xf numFmtId="4" fontId="26" fillId="33" borderId="27" xfId="0" applyNumberFormat="1" applyFont="1" applyFill="1" applyBorder="1" applyAlignment="1">
      <alignment horizontal="right" wrapText="1"/>
    </xf>
    <xf numFmtId="0" fontId="26" fillId="33" borderId="27" xfId="0" applyFont="1" applyFill="1" applyBorder="1" applyAlignment="1">
      <alignment horizontal="right" wrapText="1"/>
    </xf>
    <xf numFmtId="4" fontId="26" fillId="33" borderId="35" xfId="0" applyNumberFormat="1" applyFont="1" applyFill="1" applyBorder="1" applyAlignment="1">
      <alignment horizontal="right" wrapText="1"/>
    </xf>
    <xf numFmtId="4" fontId="26" fillId="33" borderId="36" xfId="0" applyNumberFormat="1" applyFont="1" applyFill="1" applyBorder="1" applyAlignment="1">
      <alignment horizontal="right" wrapText="1"/>
    </xf>
    <xf numFmtId="4" fontId="26" fillId="33" borderId="37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 wrapText="1"/>
    </xf>
    <xf numFmtId="4" fontId="1" fillId="33" borderId="36" xfId="0" applyNumberFormat="1" applyFont="1" applyFill="1" applyBorder="1" applyAlignment="1">
      <alignment horizontal="right" wrapText="1"/>
    </xf>
    <xf numFmtId="4" fontId="1" fillId="33" borderId="37" xfId="0" applyNumberFormat="1" applyFont="1" applyFill="1" applyBorder="1" applyAlignment="1">
      <alignment horizontal="right" wrapText="1"/>
    </xf>
    <xf numFmtId="4" fontId="1" fillId="33" borderId="35" xfId="0" applyNumberFormat="1" applyFont="1" applyFill="1" applyBorder="1" applyAlignment="1">
      <alignment horizontal="right" wrapText="1"/>
    </xf>
    <xf numFmtId="4" fontId="53" fillId="33" borderId="10" xfId="0" applyNumberFormat="1" applyFont="1" applyFill="1" applyBorder="1" applyAlignment="1">
      <alignment horizontal="right" wrapText="1"/>
    </xf>
    <xf numFmtId="0" fontId="54" fillId="0" borderId="0" xfId="0" applyFont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4" fontId="54" fillId="0" borderId="22" xfId="0" applyNumberFormat="1" applyFont="1" applyBorder="1" applyAlignment="1">
      <alignment vertical="center" wrapText="1"/>
    </xf>
    <xf numFmtId="4" fontId="56" fillId="0" borderId="22" xfId="0" applyNumberFormat="1" applyFont="1" applyBorder="1" applyAlignment="1">
      <alignment vertical="center" wrapText="1"/>
    </xf>
    <xf numFmtId="10" fontId="54" fillId="0" borderId="22" xfId="57" applyNumberFormat="1" applyFont="1" applyBorder="1" applyAlignment="1">
      <alignment vertical="center" wrapText="1"/>
    </xf>
    <xf numFmtId="4" fontId="54" fillId="0" borderId="23" xfId="0" applyNumberFormat="1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4" fontId="54" fillId="0" borderId="20" xfId="0" applyNumberFormat="1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4" fillId="0" borderId="10" xfId="0" applyNumberFormat="1" applyFont="1" applyBorder="1" applyAlignment="1">
      <alignment vertical="center" wrapText="1"/>
    </xf>
    <xf numFmtId="10" fontId="54" fillId="0" borderId="20" xfId="57" applyNumberFormat="1" applyFont="1" applyBorder="1" applyAlignment="1">
      <alignment vertical="center" wrapText="1"/>
    </xf>
    <xf numFmtId="4" fontId="54" fillId="0" borderId="21" xfId="0" applyNumberFormat="1" applyFont="1" applyBorder="1" applyAlignment="1">
      <alignment vertical="center" wrapText="1"/>
    </xf>
    <xf numFmtId="0" fontId="54" fillId="0" borderId="26" xfId="0" applyFont="1" applyBorder="1" applyAlignment="1">
      <alignment vertical="center" wrapText="1"/>
    </xf>
    <xf numFmtId="4" fontId="54" fillId="0" borderId="31" xfId="0" applyNumberFormat="1" applyFont="1" applyBorder="1" applyAlignment="1">
      <alignment vertical="center" wrapText="1"/>
    </xf>
    <xf numFmtId="4" fontId="56" fillId="0" borderId="30" xfId="0" applyNumberFormat="1" applyFont="1" applyBorder="1" applyAlignment="1">
      <alignment vertical="center" wrapText="1"/>
    </xf>
    <xf numFmtId="4" fontId="54" fillId="0" borderId="30" xfId="0" applyNumberFormat="1" applyFont="1" applyBorder="1" applyAlignment="1">
      <alignment vertical="center" wrapText="1"/>
    </xf>
    <xf numFmtId="10" fontId="54" fillId="0" borderId="31" xfId="57" applyNumberFormat="1" applyFont="1" applyBorder="1" applyAlignment="1">
      <alignment vertical="center" wrapText="1"/>
    </xf>
    <xf numFmtId="4" fontId="54" fillId="0" borderId="33" xfId="0" applyNumberFormat="1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4" fontId="56" fillId="0" borderId="20" xfId="0" applyNumberFormat="1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" fontId="54" fillId="0" borderId="28" xfId="0" applyNumberFormat="1" applyFont="1" applyBorder="1" applyAlignment="1">
      <alignment vertical="center" wrapText="1"/>
    </xf>
    <xf numFmtId="4" fontId="56" fillId="0" borderId="14" xfId="0" applyNumberFormat="1" applyFont="1" applyBorder="1" applyAlignment="1">
      <alignment vertical="center" wrapText="1"/>
    </xf>
    <xf numFmtId="4" fontId="54" fillId="0" borderId="14" xfId="0" applyNumberFormat="1" applyFont="1" applyBorder="1" applyAlignment="1">
      <alignment vertical="center" wrapText="1"/>
    </xf>
    <xf numFmtId="10" fontId="54" fillId="0" borderId="28" xfId="57" applyNumberFormat="1" applyFont="1" applyBorder="1" applyAlignment="1">
      <alignment vertical="center" wrapText="1"/>
    </xf>
    <xf numFmtId="4" fontId="54" fillId="0" borderId="29" xfId="0" applyNumberFormat="1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4" fontId="54" fillId="0" borderId="17" xfId="0" applyNumberFormat="1" applyFont="1" applyBorder="1" applyAlignment="1">
      <alignment vertical="center" wrapText="1"/>
    </xf>
    <xf numFmtId="10" fontId="54" fillId="0" borderId="17" xfId="57" applyNumberFormat="1" applyFont="1" applyBorder="1" applyAlignment="1">
      <alignment vertical="center" wrapText="1"/>
    </xf>
    <xf numFmtId="4" fontId="54" fillId="0" borderId="18" xfId="0" applyNumberFormat="1" applyFont="1" applyBorder="1" applyAlignment="1">
      <alignment vertical="center" wrapText="1"/>
    </xf>
    <xf numFmtId="4" fontId="53" fillId="33" borderId="20" xfId="0" applyNumberFormat="1" applyFont="1" applyFill="1" applyBorder="1" applyAlignment="1">
      <alignment horizontal="right" wrapText="1"/>
    </xf>
    <xf numFmtId="4" fontId="53" fillId="33" borderId="22" xfId="0" applyNumberFormat="1" applyFont="1" applyFill="1" applyBorder="1" applyAlignment="1">
      <alignment horizontal="right" wrapText="1"/>
    </xf>
    <xf numFmtId="4" fontId="53" fillId="33" borderId="30" xfId="0" applyNumberFormat="1" applyFont="1" applyFill="1" applyBorder="1" applyAlignment="1">
      <alignment horizontal="right" wrapText="1"/>
    </xf>
    <xf numFmtId="4" fontId="54" fillId="0" borderId="0" xfId="0" applyNumberFormat="1" applyFont="1" applyAlignment="1">
      <alignment vertical="center" wrapText="1"/>
    </xf>
    <xf numFmtId="4" fontId="29" fillId="33" borderId="10" xfId="0" applyNumberFormat="1" applyFont="1" applyFill="1" applyBorder="1" applyAlignment="1">
      <alignment horizontal="right" wrapText="1"/>
    </xf>
    <xf numFmtId="0" fontId="54" fillId="0" borderId="38" xfId="0" applyFont="1" applyBorder="1" applyAlignment="1">
      <alignment vertical="center" wrapText="1"/>
    </xf>
    <xf numFmtId="4" fontId="56" fillId="0" borderId="28" xfId="0" applyNumberFormat="1" applyFont="1" applyBorder="1" applyAlignment="1">
      <alignment vertical="center" wrapText="1"/>
    </xf>
    <xf numFmtId="4" fontId="53" fillId="33" borderId="28" xfId="0" applyNumberFormat="1" applyFont="1" applyFill="1" applyBorder="1" applyAlignment="1">
      <alignment horizontal="right" wrapText="1"/>
    </xf>
    <xf numFmtId="4" fontId="29" fillId="33" borderId="20" xfId="0" applyNumberFormat="1" applyFont="1" applyFill="1" applyBorder="1" applyAlignment="1">
      <alignment horizontal="right" wrapText="1"/>
    </xf>
    <xf numFmtId="10" fontId="54" fillId="0" borderId="10" xfId="57" applyNumberFormat="1" applyFont="1" applyBorder="1" applyAlignment="1">
      <alignment vertical="center" wrapText="1"/>
    </xf>
    <xf numFmtId="4" fontId="54" fillId="0" borderId="12" xfId="0" applyNumberFormat="1" applyFont="1" applyBorder="1" applyAlignment="1">
      <alignment vertical="center" wrapText="1"/>
    </xf>
    <xf numFmtId="10" fontId="54" fillId="0" borderId="0" xfId="57" applyNumberFormat="1" applyFont="1" applyAlignment="1">
      <alignment vertical="center" wrapText="1"/>
    </xf>
    <xf numFmtId="10" fontId="54" fillId="0" borderId="30" xfId="57" applyNumberFormat="1" applyFont="1" applyBorder="1" applyAlignment="1">
      <alignment vertical="center" wrapText="1"/>
    </xf>
    <xf numFmtId="0" fontId="54" fillId="0" borderId="39" xfId="0" applyFont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4" fontId="54" fillId="0" borderId="17" xfId="0" applyNumberFormat="1" applyFont="1" applyBorder="1" applyAlignment="1">
      <alignment horizontal="center" vertical="center" wrapText="1"/>
    </xf>
    <xf numFmtId="4" fontId="56" fillId="0" borderId="17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 vertical="center" wrapText="1"/>
    </xf>
    <xf numFmtId="4" fontId="54" fillId="0" borderId="18" xfId="0" applyNumberFormat="1" applyFont="1" applyBorder="1" applyAlignment="1">
      <alignment horizontal="center" vertical="center" wrapText="1"/>
    </xf>
    <xf numFmtId="4" fontId="29" fillId="0" borderId="20" xfId="0" applyNumberFormat="1" applyFont="1" applyBorder="1" applyAlignment="1">
      <alignment vertical="center" wrapText="1"/>
    </xf>
    <xf numFmtId="4" fontId="29" fillId="0" borderId="17" xfId="0" applyNumberFormat="1" applyFont="1" applyBorder="1" applyAlignment="1">
      <alignment horizontal="center" vertical="center" wrapText="1"/>
    </xf>
    <xf numFmtId="4" fontId="29" fillId="0" borderId="18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4" fontId="29" fillId="0" borderId="21" xfId="0" applyNumberFormat="1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4" fontId="29" fillId="0" borderId="12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4" fontId="29" fillId="0" borderId="14" xfId="0" applyNumberFormat="1" applyFont="1" applyBorder="1" applyAlignment="1">
      <alignment vertical="center" wrapText="1"/>
    </xf>
    <xf numFmtId="4" fontId="29" fillId="0" borderId="15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29" fillId="0" borderId="17" xfId="0" applyNumberFormat="1" applyFont="1" applyBorder="1" applyAlignment="1">
      <alignment vertical="center" wrapText="1"/>
    </xf>
    <xf numFmtId="10" fontId="29" fillId="0" borderId="17" xfId="57" applyNumberFormat="1" applyFont="1" applyBorder="1" applyAlignment="1">
      <alignment vertical="center" wrapText="1"/>
    </xf>
    <xf numFmtId="4" fontId="29" fillId="0" borderId="18" xfId="0" applyNumberFormat="1" applyFont="1" applyBorder="1" applyAlignment="1">
      <alignment vertical="center" wrapText="1"/>
    </xf>
    <xf numFmtId="10" fontId="54" fillId="0" borderId="17" xfId="57" applyNumberFormat="1" applyFont="1" applyBorder="1" applyAlignment="1">
      <alignment horizontal="center" vertical="center" wrapText="1"/>
    </xf>
    <xf numFmtId="10" fontId="29" fillId="0" borderId="17" xfId="57" applyNumberFormat="1" applyFont="1" applyBorder="1" applyAlignment="1">
      <alignment horizontal="center" vertical="center" wrapText="1"/>
    </xf>
    <xf numFmtId="10" fontId="29" fillId="0" borderId="20" xfId="57" applyNumberFormat="1" applyFont="1" applyBorder="1" applyAlignment="1">
      <alignment vertical="center" wrapText="1"/>
    </xf>
    <xf numFmtId="10" fontId="29" fillId="0" borderId="10" xfId="57" applyNumberFormat="1" applyFont="1" applyBorder="1" applyAlignment="1">
      <alignment vertical="center" wrapText="1"/>
    </xf>
    <xf numFmtId="10" fontId="29" fillId="0" borderId="14" xfId="57" applyNumberFormat="1" applyFont="1" applyBorder="1" applyAlignment="1">
      <alignment vertical="center" wrapText="1"/>
    </xf>
    <xf numFmtId="4" fontId="56" fillId="0" borderId="17" xfId="0" applyNumberFormat="1" applyFont="1" applyBorder="1" applyAlignment="1">
      <alignment vertical="center" wrapText="1"/>
    </xf>
    <xf numFmtId="4" fontId="54" fillId="0" borderId="15" xfId="0" applyNumberFormat="1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4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10" fontId="54" fillId="0" borderId="14" xfId="57" applyNumberFormat="1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0" borderId="42" xfId="0" applyFont="1" applyBorder="1" applyAlignment="1">
      <alignment vertical="center" wrapText="1"/>
    </xf>
    <xf numFmtId="4" fontId="29" fillId="0" borderId="43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4" fontId="54" fillId="0" borderId="43" xfId="0" applyNumberFormat="1" applyFont="1" applyBorder="1" applyAlignment="1">
      <alignment vertical="center" wrapText="1"/>
    </xf>
    <xf numFmtId="0" fontId="5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29" fillId="34" borderId="21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vertical="center" wrapText="1"/>
    </xf>
    <xf numFmtId="0" fontId="29" fillId="34" borderId="15" xfId="0" applyFont="1" applyFill="1" applyBorder="1" applyAlignment="1">
      <alignment vertical="center" wrapText="1"/>
    </xf>
    <xf numFmtId="0" fontId="29" fillId="34" borderId="1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9"/>
  <sheetViews>
    <sheetView tabSelected="1" zoomScale="115" zoomScaleNormal="115" zoomScalePageLayoutView="0" workbookViewId="0" topLeftCell="A186">
      <selection activeCell="J196" sqref="J196"/>
    </sheetView>
  </sheetViews>
  <sheetFormatPr defaultColWidth="9.140625" defaultRowHeight="15" outlineLevelRow="1"/>
  <cols>
    <col min="1" max="1" width="13.00390625" style="71" customWidth="1"/>
    <col min="2" max="2" width="14.7109375" style="106" customWidth="1"/>
    <col min="3" max="3" width="13.00390625" style="120" hidden="1" customWidth="1"/>
    <col min="4" max="4" width="11.421875" style="120" hidden="1" customWidth="1"/>
    <col min="5" max="5" width="13.57421875" style="106" customWidth="1"/>
    <col min="6" max="6" width="13.421875" style="106" customWidth="1"/>
    <col min="7" max="7" width="15.140625" style="114" customWidth="1"/>
    <col min="8" max="8" width="15.8515625" style="106" customWidth="1"/>
    <col min="9" max="9" width="9.140625" style="71" customWidth="1"/>
    <col min="10" max="10" width="13.140625" style="71" customWidth="1"/>
    <col min="11" max="11" width="9.421875" style="71" customWidth="1"/>
    <col min="12" max="16384" width="9.140625" style="71" customWidth="1"/>
  </cols>
  <sheetData>
    <row r="1" spans="1:8" ht="17.25" customHeight="1" thickBot="1">
      <c r="A1" s="153" t="s">
        <v>14</v>
      </c>
      <c r="B1" s="153"/>
      <c r="C1" s="153"/>
      <c r="D1" s="153"/>
      <c r="E1" s="153"/>
      <c r="F1" s="153"/>
      <c r="G1" s="153"/>
      <c r="H1" s="153"/>
    </row>
    <row r="2" spans="1:8" s="73" customFormat="1" ht="32.25" customHeight="1" hidden="1" outlineLevel="1" thickBot="1">
      <c r="A2" s="72" t="s">
        <v>46</v>
      </c>
      <c r="B2" s="118" t="s">
        <v>10</v>
      </c>
      <c r="C2" s="119" t="s">
        <v>6</v>
      </c>
      <c r="D2" s="119" t="s">
        <v>7</v>
      </c>
      <c r="E2" s="118" t="s">
        <v>6</v>
      </c>
      <c r="F2" s="118" t="s">
        <v>8</v>
      </c>
      <c r="G2" s="136" t="s">
        <v>12</v>
      </c>
      <c r="H2" s="121" t="s">
        <v>11</v>
      </c>
    </row>
    <row r="3" spans="1:8" ht="13.5" hidden="1" outlineLevel="1" thickBot="1">
      <c r="A3" s="74" t="s">
        <v>32</v>
      </c>
      <c r="B3" s="75">
        <v>776656.3599999998</v>
      </c>
      <c r="C3" s="76"/>
      <c r="D3" s="76"/>
      <c r="E3" s="75">
        <v>409534.35</v>
      </c>
      <c r="F3" s="75">
        <v>432725.32</v>
      </c>
      <c r="G3" s="77">
        <v>1.05744919470193</v>
      </c>
      <c r="H3" s="78">
        <f>B3+E3-F3</f>
        <v>753465.3899999997</v>
      </c>
    </row>
    <row r="4" spans="1:8" ht="13.5" hidden="1" outlineLevel="1" thickBot="1">
      <c r="A4" s="79" t="s">
        <v>2</v>
      </c>
      <c r="B4" s="80">
        <v>1373243.1100000013</v>
      </c>
      <c r="C4" s="81"/>
      <c r="D4" s="81"/>
      <c r="E4" s="82">
        <v>864738.82</v>
      </c>
      <c r="F4" s="82">
        <v>859417.33</v>
      </c>
      <c r="G4" s="83">
        <v>1.0748412208629352</v>
      </c>
      <c r="H4" s="84">
        <f aca="true" t="shared" si="0" ref="H4:H13">B4+E4-F4</f>
        <v>1378564.600000001</v>
      </c>
    </row>
    <row r="5" spans="1:8" ht="13.5" hidden="1" outlineLevel="1" thickBot="1">
      <c r="A5" s="85" t="s">
        <v>3</v>
      </c>
      <c r="B5" s="86">
        <v>2600864.979999999</v>
      </c>
      <c r="C5" s="87"/>
      <c r="D5" s="87"/>
      <c r="E5" s="88">
        <v>853836.79</v>
      </c>
      <c r="F5" s="88">
        <v>732375.39</v>
      </c>
      <c r="G5" s="89">
        <v>0.8905339853548443</v>
      </c>
      <c r="H5" s="90">
        <f t="shared" si="0"/>
        <v>2722326.379999999</v>
      </c>
    </row>
    <row r="6" spans="1:8" ht="13.5" hidden="1" outlineLevel="1" thickBot="1">
      <c r="A6" s="91" t="s">
        <v>0</v>
      </c>
      <c r="B6" s="80">
        <v>961234.0700000005</v>
      </c>
      <c r="C6" s="92"/>
      <c r="D6" s="92"/>
      <c r="E6" s="80">
        <v>602673.35</v>
      </c>
      <c r="F6" s="80">
        <v>709507.75</v>
      </c>
      <c r="G6" s="83">
        <v>1.1949012344500123</v>
      </c>
      <c r="H6" s="84">
        <f t="shared" si="0"/>
        <v>854399.6700000004</v>
      </c>
    </row>
    <row r="7" spans="1:8" ht="13.5" hidden="1" outlineLevel="1" thickBot="1">
      <c r="A7" s="91" t="s">
        <v>47</v>
      </c>
      <c r="B7" s="80">
        <v>1577556.4900000002</v>
      </c>
      <c r="C7" s="92"/>
      <c r="D7" s="92"/>
      <c r="E7" s="80">
        <v>556120.89</v>
      </c>
      <c r="F7" s="80">
        <v>496006.47</v>
      </c>
      <c r="G7" s="83">
        <v>0.9394698387047925</v>
      </c>
      <c r="H7" s="84">
        <f t="shared" si="0"/>
        <v>1637670.9100000004</v>
      </c>
    </row>
    <row r="8" spans="1:8" ht="13.5" hidden="1" outlineLevel="1" thickBot="1">
      <c r="A8" s="79" t="s">
        <v>1</v>
      </c>
      <c r="B8" s="80">
        <v>560354.3400000001</v>
      </c>
      <c r="C8" s="81"/>
      <c r="D8" s="81"/>
      <c r="E8" s="82">
        <v>414493.24</v>
      </c>
      <c r="F8" s="82">
        <v>390230.08</v>
      </c>
      <c r="G8" s="83">
        <v>0.9442434553026653</v>
      </c>
      <c r="H8" s="84">
        <f t="shared" si="0"/>
        <v>584617.5</v>
      </c>
    </row>
    <row r="9" spans="1:8" ht="13.5" hidden="1" outlineLevel="1" thickBot="1">
      <c r="A9" s="79" t="s">
        <v>9</v>
      </c>
      <c r="B9" s="80">
        <v>264367.9399999999</v>
      </c>
      <c r="C9" s="81"/>
      <c r="D9" s="81"/>
      <c r="E9" s="82">
        <v>210598.59</v>
      </c>
      <c r="F9" s="82">
        <v>175070.78</v>
      </c>
      <c r="G9" s="83">
        <v>0.8604106323024244</v>
      </c>
      <c r="H9" s="84">
        <f t="shared" si="0"/>
        <v>299895.7499999999</v>
      </c>
    </row>
    <row r="10" spans="1:8" ht="13.5" hidden="1" outlineLevel="1" thickBot="1">
      <c r="A10" s="79" t="s">
        <v>16</v>
      </c>
      <c r="B10" s="80">
        <v>814818.2199999995</v>
      </c>
      <c r="C10" s="81"/>
      <c r="D10" s="81"/>
      <c r="E10" s="82">
        <v>589403.09</v>
      </c>
      <c r="F10" s="82">
        <v>526968.57</v>
      </c>
      <c r="G10" s="83">
        <v>0.9512421246398984</v>
      </c>
      <c r="H10" s="84">
        <f t="shared" si="0"/>
        <v>877252.7399999996</v>
      </c>
    </row>
    <row r="11" spans="1:8" ht="13.5" hidden="1" outlineLevel="1" thickBot="1">
      <c r="A11" s="93" t="s">
        <v>33</v>
      </c>
      <c r="B11" s="80">
        <v>1507677.300000001</v>
      </c>
      <c r="C11" s="81"/>
      <c r="D11" s="81"/>
      <c r="E11" s="82">
        <v>619814.12</v>
      </c>
      <c r="F11" s="82">
        <v>466138.37</v>
      </c>
      <c r="G11" s="83">
        <v>0.8179065162605241</v>
      </c>
      <c r="H11" s="84">
        <f t="shared" si="0"/>
        <v>1661353.0500000007</v>
      </c>
    </row>
    <row r="12" spans="1:8" ht="13.5" hidden="1" outlineLevel="1" thickBot="1">
      <c r="A12" s="93" t="s">
        <v>5</v>
      </c>
      <c r="B12" s="80">
        <v>481855.63000000035</v>
      </c>
      <c r="C12" s="81"/>
      <c r="D12" s="81"/>
      <c r="E12" s="82">
        <v>363425.04</v>
      </c>
      <c r="F12" s="82">
        <v>342574.09</v>
      </c>
      <c r="G12" s="83">
        <v>1.1679047700381473</v>
      </c>
      <c r="H12" s="84">
        <f t="shared" si="0"/>
        <v>502706.58000000037</v>
      </c>
    </row>
    <row r="13" spans="1:8" ht="13.5" hidden="1" outlineLevel="1" thickBot="1">
      <c r="A13" s="93" t="s">
        <v>34</v>
      </c>
      <c r="B13" s="94">
        <v>356644.4</v>
      </c>
      <c r="C13" s="95"/>
      <c r="D13" s="95"/>
      <c r="E13" s="96">
        <v>215407.14</v>
      </c>
      <c r="F13" s="96">
        <v>218962.48</v>
      </c>
      <c r="G13" s="97">
        <v>1.0678273354069314</v>
      </c>
      <c r="H13" s="98">
        <f t="shared" si="0"/>
        <v>353089.06000000006</v>
      </c>
    </row>
    <row r="14" spans="1:8" ht="24.75" customHeight="1" hidden="1" outlineLevel="1" thickBot="1">
      <c r="A14" s="99" t="s">
        <v>13</v>
      </c>
      <c r="B14" s="100">
        <v>11275272.840000002</v>
      </c>
      <c r="C14" s="100">
        <f>SUM(C3:C13)</f>
        <v>0</v>
      </c>
      <c r="D14" s="100">
        <f>SUM(D3:D13)</f>
        <v>0</v>
      </c>
      <c r="E14" s="100">
        <f>SUM(E3:E13)</f>
        <v>5700045.42</v>
      </c>
      <c r="F14" s="100">
        <f>SUM(F3:F13)</f>
        <v>5349976.63</v>
      </c>
      <c r="G14" s="101">
        <v>0.9922144173965507</v>
      </c>
      <c r="H14" s="102">
        <f>SUM(H3:H13)</f>
        <v>11625341.63</v>
      </c>
    </row>
    <row r="15" spans="1:8" s="73" customFormat="1" ht="32.25" customHeight="1" collapsed="1" thickBot="1">
      <c r="A15" s="72" t="s">
        <v>48</v>
      </c>
      <c r="B15" s="118" t="s">
        <v>10</v>
      </c>
      <c r="C15" s="119" t="s">
        <v>6</v>
      </c>
      <c r="D15" s="119" t="s">
        <v>7</v>
      </c>
      <c r="E15" s="118" t="s">
        <v>6</v>
      </c>
      <c r="F15" s="118" t="s">
        <v>8</v>
      </c>
      <c r="G15" s="136" t="s">
        <v>12</v>
      </c>
      <c r="H15" s="121" t="s">
        <v>11</v>
      </c>
    </row>
    <row r="16" spans="1:8" ht="12.75">
      <c r="A16" s="74" t="s">
        <v>32</v>
      </c>
      <c r="B16" s="75">
        <f aca="true" t="shared" si="1" ref="B16:B21">H3</f>
        <v>753465.3899999997</v>
      </c>
      <c r="C16" s="76"/>
      <c r="D16" s="76"/>
      <c r="E16" s="104">
        <v>444170.28</v>
      </c>
      <c r="F16" s="104">
        <v>277735.16</v>
      </c>
      <c r="G16" s="77">
        <f aca="true" t="shared" si="2" ref="G16:G21">F16/E3</f>
        <v>0.6781730519063908</v>
      </c>
      <c r="H16" s="78">
        <f>B16+E16-F16</f>
        <v>919900.5099999998</v>
      </c>
    </row>
    <row r="17" spans="1:8" ht="12.75">
      <c r="A17" s="79" t="s">
        <v>2</v>
      </c>
      <c r="B17" s="82">
        <f t="shared" si="1"/>
        <v>1378564.600000001</v>
      </c>
      <c r="C17" s="81"/>
      <c r="D17" s="81"/>
      <c r="E17" s="70">
        <v>899102.27</v>
      </c>
      <c r="F17" s="70">
        <v>706890.22</v>
      </c>
      <c r="G17" s="83">
        <f t="shared" si="2"/>
        <v>0.8174609531233952</v>
      </c>
      <c r="H17" s="84">
        <f aca="true" t="shared" si="3" ref="H17:H28">B17+E17-F17</f>
        <v>1570776.650000001</v>
      </c>
    </row>
    <row r="18" spans="1:8" ht="13.5" thickBot="1">
      <c r="A18" s="85" t="s">
        <v>3</v>
      </c>
      <c r="B18" s="88">
        <f t="shared" si="1"/>
        <v>2722326.379999999</v>
      </c>
      <c r="C18" s="87"/>
      <c r="D18" s="87"/>
      <c r="E18" s="105">
        <v>911026.03</v>
      </c>
      <c r="F18" s="105">
        <v>725584.97</v>
      </c>
      <c r="G18" s="89">
        <f t="shared" si="2"/>
        <v>0.8497935185013519</v>
      </c>
      <c r="H18" s="90">
        <f t="shared" si="3"/>
        <v>2907767.4399999995</v>
      </c>
    </row>
    <row r="19" spans="1:8" ht="12.75">
      <c r="A19" s="91" t="s">
        <v>0</v>
      </c>
      <c r="B19" s="80">
        <f t="shared" si="1"/>
        <v>854399.6700000004</v>
      </c>
      <c r="C19" s="92"/>
      <c r="D19" s="92"/>
      <c r="E19" s="103">
        <v>627395.15</v>
      </c>
      <c r="F19" s="103">
        <v>572934.24</v>
      </c>
      <c r="G19" s="83">
        <f t="shared" si="2"/>
        <v>0.9506546788571288</v>
      </c>
      <c r="H19" s="84">
        <f t="shared" si="3"/>
        <v>908860.5800000003</v>
      </c>
    </row>
    <row r="20" spans="1:8" ht="12.75">
      <c r="A20" s="91" t="s">
        <v>47</v>
      </c>
      <c r="B20" s="80">
        <f t="shared" si="1"/>
        <v>1637670.9100000004</v>
      </c>
      <c r="C20" s="92"/>
      <c r="D20" s="92"/>
      <c r="E20" s="70">
        <v>583157.09</v>
      </c>
      <c r="F20" s="70">
        <v>334049.79</v>
      </c>
      <c r="G20" s="83">
        <f t="shared" si="2"/>
        <v>0.6006783704888338</v>
      </c>
      <c r="H20" s="84">
        <f t="shared" si="3"/>
        <v>1886778.2100000004</v>
      </c>
    </row>
    <row r="21" spans="1:8" ht="23.25" customHeight="1">
      <c r="A21" s="79" t="s">
        <v>1</v>
      </c>
      <c r="B21" s="82">
        <f t="shared" si="1"/>
        <v>584617.5</v>
      </c>
      <c r="C21" s="81"/>
      <c r="D21" s="81"/>
      <c r="E21" s="70">
        <v>436421.85</v>
      </c>
      <c r="F21" s="70">
        <v>384912.53</v>
      </c>
      <c r="G21" s="83">
        <f t="shared" si="2"/>
        <v>0.9286340351413211</v>
      </c>
      <c r="H21" s="84">
        <f t="shared" si="3"/>
        <v>636126.82</v>
      </c>
    </row>
    <row r="22" spans="1:8" ht="12.75">
      <c r="A22" s="79" t="s">
        <v>9</v>
      </c>
      <c r="B22" s="82">
        <f>H9</f>
        <v>299895.7499999999</v>
      </c>
      <c r="C22" s="81"/>
      <c r="D22" s="81"/>
      <c r="E22" s="70">
        <v>224062.56</v>
      </c>
      <c r="F22" s="70">
        <v>168921.03</v>
      </c>
      <c r="G22" s="83">
        <f>F22/E9</f>
        <v>0.8020995297261961</v>
      </c>
      <c r="H22" s="84">
        <f>B22+E22-F22</f>
        <v>355037.2799999999</v>
      </c>
    </row>
    <row r="23" spans="1:8" ht="12.75">
      <c r="A23" s="79" t="s">
        <v>49</v>
      </c>
      <c r="B23" s="82">
        <v>0</v>
      </c>
      <c r="C23" s="81"/>
      <c r="D23" s="81"/>
      <c r="E23" s="70">
        <v>502745.77</v>
      </c>
      <c r="F23" s="70">
        <v>0</v>
      </c>
      <c r="G23" s="83">
        <v>0</v>
      </c>
      <c r="H23" s="84">
        <f>B23+E23-F23</f>
        <v>502745.77</v>
      </c>
    </row>
    <row r="24" spans="1:8" ht="12.75">
      <c r="A24" s="79" t="s">
        <v>50</v>
      </c>
      <c r="B24" s="82">
        <v>0</v>
      </c>
      <c r="C24" s="81"/>
      <c r="D24" s="81"/>
      <c r="E24" s="70">
        <v>512557.18</v>
      </c>
      <c r="F24" s="70">
        <v>0</v>
      </c>
      <c r="G24" s="83">
        <v>0</v>
      </c>
      <c r="H24" s="84">
        <f>B24+E24-F24</f>
        <v>512557.18</v>
      </c>
    </row>
    <row r="25" spans="1:8" ht="12.75">
      <c r="A25" s="79" t="s">
        <v>16</v>
      </c>
      <c r="B25" s="82">
        <f>H10</f>
        <v>877252.7399999996</v>
      </c>
      <c r="C25" s="81"/>
      <c r="D25" s="81"/>
      <c r="E25" s="70">
        <v>603389.89</v>
      </c>
      <c r="F25" s="70">
        <v>604694.09</v>
      </c>
      <c r="G25" s="83">
        <f>F25/E10</f>
        <v>1.0259431961919303</v>
      </c>
      <c r="H25" s="84">
        <f t="shared" si="3"/>
        <v>875948.5399999997</v>
      </c>
    </row>
    <row r="26" spans="1:8" ht="12.75">
      <c r="A26" s="93" t="s">
        <v>33</v>
      </c>
      <c r="B26" s="82">
        <f>H11</f>
        <v>1661353.0500000007</v>
      </c>
      <c r="C26" s="81"/>
      <c r="D26" s="81"/>
      <c r="E26" s="70">
        <v>624478.68</v>
      </c>
      <c r="F26" s="70">
        <v>552596.51</v>
      </c>
      <c r="G26" s="83">
        <f>F26/E11</f>
        <v>0.8915519865859138</v>
      </c>
      <c r="H26" s="84">
        <f t="shared" si="3"/>
        <v>1733235.220000001</v>
      </c>
    </row>
    <row r="27" spans="1:8" ht="12.75">
      <c r="A27" s="93" t="s">
        <v>5</v>
      </c>
      <c r="B27" s="82">
        <f>H12</f>
        <v>502706.58000000037</v>
      </c>
      <c r="C27" s="81"/>
      <c r="D27" s="81"/>
      <c r="E27" s="70">
        <v>370436.07</v>
      </c>
      <c r="F27" s="70">
        <v>314181.32</v>
      </c>
      <c r="G27" s="83">
        <f>F27/E12</f>
        <v>0.8645010261263231</v>
      </c>
      <c r="H27" s="84">
        <f t="shared" si="3"/>
        <v>558961.3300000003</v>
      </c>
    </row>
    <row r="28" spans="1:8" ht="13.5" thickBot="1">
      <c r="A28" s="93" t="s">
        <v>34</v>
      </c>
      <c r="B28" s="96">
        <f>H13</f>
        <v>353089.06000000006</v>
      </c>
      <c r="C28" s="95"/>
      <c r="D28" s="95"/>
      <c r="E28" s="70">
        <v>221485.31</v>
      </c>
      <c r="F28" s="70">
        <v>189446.45</v>
      </c>
      <c r="G28" s="97">
        <f>F28/E13</f>
        <v>0.8794808287227619</v>
      </c>
      <c r="H28" s="98">
        <f t="shared" si="3"/>
        <v>385127.9200000001</v>
      </c>
    </row>
    <row r="29" spans="1:8" ht="13.5" hidden="1" thickBot="1">
      <c r="A29" s="108"/>
      <c r="B29" s="94"/>
      <c r="C29" s="109"/>
      <c r="D29" s="109"/>
      <c r="E29" s="110"/>
      <c r="F29" s="110"/>
      <c r="G29" s="97"/>
      <c r="H29" s="98"/>
    </row>
    <row r="30" spans="1:8" ht="24.75" customHeight="1" thickBot="1">
      <c r="A30" s="99" t="s">
        <v>13</v>
      </c>
      <c r="B30" s="100">
        <f>SUM(B16:B28)</f>
        <v>11625341.63</v>
      </c>
      <c r="C30" s="100">
        <f>SUM(C16:C28)</f>
        <v>0</v>
      </c>
      <c r="D30" s="100">
        <f>SUM(D16:D28)</f>
        <v>0</v>
      </c>
      <c r="E30" s="100">
        <f>SUM(E16:E28)</f>
        <v>6960428.129999999</v>
      </c>
      <c r="F30" s="100">
        <f>SUM(F16:F28)</f>
        <v>4831946.3100000005</v>
      </c>
      <c r="G30" s="101">
        <f>F30/E14</f>
        <v>0.8477031240919481</v>
      </c>
      <c r="H30" s="102">
        <f>SUM(H16:H28)</f>
        <v>13753823.45</v>
      </c>
    </row>
    <row r="31" ht="13.5" thickBot="1"/>
    <row r="32" spans="1:8" s="73" customFormat="1" ht="32.25" customHeight="1" collapsed="1" thickBot="1">
      <c r="A32" s="72" t="s">
        <v>51</v>
      </c>
      <c r="B32" s="118" t="s">
        <v>10</v>
      </c>
      <c r="C32" s="119" t="s">
        <v>6</v>
      </c>
      <c r="D32" s="119" t="s">
        <v>7</v>
      </c>
      <c r="E32" s="118" t="s">
        <v>6</v>
      </c>
      <c r="F32" s="118" t="s">
        <v>8</v>
      </c>
      <c r="G32" s="136" t="s">
        <v>12</v>
      </c>
      <c r="H32" s="121" t="s">
        <v>11</v>
      </c>
    </row>
    <row r="33" spans="1:10" ht="12.75">
      <c r="A33" s="74" t="s">
        <v>32</v>
      </c>
      <c r="B33" s="104">
        <f aca="true" t="shared" si="4" ref="B33:B38">H16</f>
        <v>919900.5099999998</v>
      </c>
      <c r="C33" s="76"/>
      <c r="D33" s="76"/>
      <c r="E33" s="107">
        <v>461774.99</v>
      </c>
      <c r="F33" s="107">
        <v>344210.37</v>
      </c>
      <c r="G33" s="77">
        <f aca="true" t="shared" si="5" ref="G33:G45">F33/E16</f>
        <v>0.7749513767557793</v>
      </c>
      <c r="H33" s="78">
        <f aca="true" t="shared" si="6" ref="H33:H45">B33+E33-F33</f>
        <v>1037465.1299999998</v>
      </c>
      <c r="J33" s="106"/>
    </row>
    <row r="34" spans="1:10" ht="12.75">
      <c r="A34" s="79" t="s">
        <v>2</v>
      </c>
      <c r="B34" s="70">
        <f t="shared" si="4"/>
        <v>1570776.650000001</v>
      </c>
      <c r="C34" s="81"/>
      <c r="D34" s="81"/>
      <c r="E34" s="107">
        <v>888873.96</v>
      </c>
      <c r="F34" s="107">
        <v>762337.72</v>
      </c>
      <c r="G34" s="83">
        <f t="shared" si="5"/>
        <v>0.8478876602102228</v>
      </c>
      <c r="H34" s="84">
        <f t="shared" si="6"/>
        <v>1697312.8900000013</v>
      </c>
      <c r="J34" s="106"/>
    </row>
    <row r="35" spans="1:10" ht="13.5" thickBot="1">
      <c r="A35" s="85" t="s">
        <v>3</v>
      </c>
      <c r="B35" s="105">
        <f t="shared" si="4"/>
        <v>2907767.4399999995</v>
      </c>
      <c r="C35" s="87"/>
      <c r="D35" s="87"/>
      <c r="E35" s="105">
        <v>882302.52</v>
      </c>
      <c r="F35" s="105">
        <v>802017.67</v>
      </c>
      <c r="G35" s="89">
        <f t="shared" si="5"/>
        <v>0.8803455045077033</v>
      </c>
      <c r="H35" s="90">
        <f t="shared" si="6"/>
        <v>2988052.2899999996</v>
      </c>
      <c r="J35" s="106"/>
    </row>
    <row r="36" spans="1:10" ht="12.75">
      <c r="A36" s="91" t="s">
        <v>0</v>
      </c>
      <c r="B36" s="103">
        <f t="shared" si="4"/>
        <v>908860.5800000003</v>
      </c>
      <c r="C36" s="92"/>
      <c r="D36" s="92"/>
      <c r="E36" s="107">
        <v>634328.95</v>
      </c>
      <c r="F36" s="107">
        <v>563617.8</v>
      </c>
      <c r="G36" s="83">
        <f t="shared" si="5"/>
        <v>0.8983458032788427</v>
      </c>
      <c r="H36" s="84">
        <f t="shared" si="6"/>
        <v>979571.7300000002</v>
      </c>
      <c r="J36" s="106"/>
    </row>
    <row r="37" spans="1:10" ht="12.75">
      <c r="A37" s="91" t="s">
        <v>47</v>
      </c>
      <c r="B37" s="70">
        <f t="shared" si="4"/>
        <v>1886778.2100000004</v>
      </c>
      <c r="C37" s="92"/>
      <c r="D37" s="92"/>
      <c r="E37" s="107">
        <v>588892.63</v>
      </c>
      <c r="F37" s="107">
        <v>529182.09</v>
      </c>
      <c r="G37" s="83">
        <f t="shared" si="5"/>
        <v>0.9074434643330839</v>
      </c>
      <c r="H37" s="84">
        <f>B37+E37-F37</f>
        <v>1946488.7500000005</v>
      </c>
      <c r="J37" s="106"/>
    </row>
    <row r="38" spans="1:10" ht="12.75">
      <c r="A38" s="79" t="s">
        <v>1</v>
      </c>
      <c r="B38" s="70">
        <f t="shared" si="4"/>
        <v>636126.82</v>
      </c>
      <c r="C38" s="81"/>
      <c r="D38" s="81"/>
      <c r="E38" s="107">
        <v>436735.3</v>
      </c>
      <c r="F38" s="107">
        <v>434593.11</v>
      </c>
      <c r="G38" s="83">
        <f t="shared" si="5"/>
        <v>0.9958096965126746</v>
      </c>
      <c r="H38" s="84">
        <f>B38+E38-F38</f>
        <v>638269.0099999999</v>
      </c>
      <c r="J38" s="106"/>
    </row>
    <row r="39" spans="1:10" ht="12.75">
      <c r="A39" s="79" t="s">
        <v>9</v>
      </c>
      <c r="B39" s="70">
        <f aca="true" t="shared" si="7" ref="B39:B45">H22</f>
        <v>355037.2799999999</v>
      </c>
      <c r="C39" s="81"/>
      <c r="D39" s="81"/>
      <c r="E39" s="107">
        <v>217183.09</v>
      </c>
      <c r="F39" s="107">
        <v>184309.57</v>
      </c>
      <c r="G39" s="83">
        <f t="shared" si="5"/>
        <v>0.8225808452782116</v>
      </c>
      <c r="H39" s="84">
        <f>B39+E39-F39</f>
        <v>387910.7999999999</v>
      </c>
      <c r="J39" s="106"/>
    </row>
    <row r="40" spans="1:10" ht="12.75">
      <c r="A40" s="79" t="s">
        <v>49</v>
      </c>
      <c r="B40" s="70">
        <f t="shared" si="7"/>
        <v>502745.77</v>
      </c>
      <c r="C40" s="81"/>
      <c r="D40" s="81"/>
      <c r="E40" s="107">
        <v>334642.36</v>
      </c>
      <c r="F40" s="107">
        <v>88532.45</v>
      </c>
      <c r="G40" s="83">
        <f t="shared" si="5"/>
        <v>0.17609785160400254</v>
      </c>
      <c r="H40" s="84">
        <f t="shared" si="6"/>
        <v>748855.68</v>
      </c>
      <c r="J40" s="106"/>
    </row>
    <row r="41" spans="1:10" ht="12.75">
      <c r="A41" s="79" t="s">
        <v>50</v>
      </c>
      <c r="B41" s="70">
        <f t="shared" si="7"/>
        <v>512557.18</v>
      </c>
      <c r="C41" s="81"/>
      <c r="D41" s="81"/>
      <c r="E41" s="107">
        <v>318309.63</v>
      </c>
      <c r="F41" s="107">
        <v>25080.84</v>
      </c>
      <c r="G41" s="83">
        <f t="shared" si="5"/>
        <v>0.048932764925856666</v>
      </c>
      <c r="H41" s="84">
        <f t="shared" si="6"/>
        <v>805785.9700000001</v>
      </c>
      <c r="J41" s="106"/>
    </row>
    <row r="42" spans="1:10" ht="12.75">
      <c r="A42" s="79" t="s">
        <v>16</v>
      </c>
      <c r="B42" s="70">
        <f t="shared" si="7"/>
        <v>875948.5399999997</v>
      </c>
      <c r="C42" s="81"/>
      <c r="D42" s="81"/>
      <c r="E42" s="107">
        <v>609482.45</v>
      </c>
      <c r="F42" s="107">
        <v>562307.02</v>
      </c>
      <c r="G42" s="83">
        <f t="shared" si="5"/>
        <v>0.9319132277804655</v>
      </c>
      <c r="H42" s="84">
        <f t="shared" si="6"/>
        <v>923123.9699999997</v>
      </c>
      <c r="J42" s="106"/>
    </row>
    <row r="43" spans="1:10" ht="12.75">
      <c r="A43" s="93" t="s">
        <v>33</v>
      </c>
      <c r="B43" s="70">
        <f t="shared" si="7"/>
        <v>1733235.220000001</v>
      </c>
      <c r="C43" s="81"/>
      <c r="D43" s="81"/>
      <c r="E43" s="107">
        <v>674999.23</v>
      </c>
      <c r="F43" s="107">
        <v>452506.48</v>
      </c>
      <c r="G43" s="83">
        <f t="shared" si="5"/>
        <v>0.7246147778816083</v>
      </c>
      <c r="H43" s="84">
        <f t="shared" si="6"/>
        <v>1955727.9700000011</v>
      </c>
      <c r="J43" s="106"/>
    </row>
    <row r="44" spans="1:10" ht="12.75">
      <c r="A44" s="93" t="s">
        <v>5</v>
      </c>
      <c r="B44" s="70">
        <f t="shared" si="7"/>
        <v>558961.3300000003</v>
      </c>
      <c r="C44" s="81"/>
      <c r="D44" s="81"/>
      <c r="E44" s="107">
        <v>369095.65</v>
      </c>
      <c r="F44" s="107">
        <v>323182.04</v>
      </c>
      <c r="G44" s="83">
        <f t="shared" si="5"/>
        <v>0.8724367473178299</v>
      </c>
      <c r="H44" s="84">
        <f t="shared" si="6"/>
        <v>604874.9400000004</v>
      </c>
      <c r="J44" s="106"/>
    </row>
    <row r="45" spans="1:8" ht="12.75">
      <c r="A45" s="79" t="s">
        <v>34</v>
      </c>
      <c r="B45" s="70">
        <f t="shared" si="7"/>
        <v>385127.9200000001</v>
      </c>
      <c r="C45" s="81"/>
      <c r="D45" s="81"/>
      <c r="E45" s="107">
        <v>226010.02</v>
      </c>
      <c r="F45" s="107">
        <v>174729.78</v>
      </c>
      <c r="G45" s="112">
        <f t="shared" si="5"/>
        <v>0.788900085518087</v>
      </c>
      <c r="H45" s="113">
        <f t="shared" si="6"/>
        <v>436408.16000000003</v>
      </c>
    </row>
    <row r="46" spans="1:10" ht="13.5" thickBot="1">
      <c r="A46" s="91" t="s">
        <v>53</v>
      </c>
      <c r="B46" s="103">
        <v>0</v>
      </c>
      <c r="C46" s="92"/>
      <c r="D46" s="92"/>
      <c r="E46" s="111">
        <v>572128.98</v>
      </c>
      <c r="F46" s="103">
        <v>0</v>
      </c>
      <c r="G46" s="83"/>
      <c r="H46" s="84">
        <f>B46+E46-F46</f>
        <v>572128.98</v>
      </c>
      <c r="J46" s="106"/>
    </row>
    <row r="47" spans="1:10" ht="24.75" customHeight="1" thickBot="1">
      <c r="A47" s="99" t="s">
        <v>13</v>
      </c>
      <c r="B47" s="100">
        <f>SUM(B33:B46)</f>
        <v>13753823.45</v>
      </c>
      <c r="C47" s="100">
        <f>SUM(C33:C46)</f>
        <v>0</v>
      </c>
      <c r="D47" s="100">
        <f>SUM(D33:D46)</f>
        <v>0</v>
      </c>
      <c r="E47" s="100">
        <f>SUM(E33:E46)</f>
        <v>7214759.76</v>
      </c>
      <c r="F47" s="100">
        <f>SUM(F33:F46)</f>
        <v>5246606.9399999995</v>
      </c>
      <c r="G47" s="101">
        <f>F47/E30</f>
        <v>0.7537764692069309</v>
      </c>
      <c r="H47" s="100">
        <f>SUM(H33:H46)</f>
        <v>15721976.270000003</v>
      </c>
      <c r="J47" s="106"/>
    </row>
    <row r="48" ht="13.5" thickBot="1"/>
    <row r="49" spans="1:8" s="73" customFormat="1" ht="32.25" customHeight="1" collapsed="1" thickBot="1">
      <c r="A49" s="72" t="s">
        <v>52</v>
      </c>
      <c r="B49" s="118" t="s">
        <v>10</v>
      </c>
      <c r="C49" s="119" t="s">
        <v>6</v>
      </c>
      <c r="D49" s="119" t="s">
        <v>7</v>
      </c>
      <c r="E49" s="118" t="s">
        <v>6</v>
      </c>
      <c r="F49" s="118" t="s">
        <v>8</v>
      </c>
      <c r="G49" s="136" t="s">
        <v>12</v>
      </c>
      <c r="H49" s="121" t="s">
        <v>11</v>
      </c>
    </row>
    <row r="50" spans="1:10" ht="12.75">
      <c r="A50" s="74" t="s">
        <v>32</v>
      </c>
      <c r="B50" s="104">
        <f aca="true" t="shared" si="8" ref="B50:B63">H33</f>
        <v>1037465.1299999998</v>
      </c>
      <c r="C50" s="76"/>
      <c r="D50" s="76"/>
      <c r="E50" s="107">
        <v>373521.76</v>
      </c>
      <c r="F50" s="107">
        <v>495461.52</v>
      </c>
      <c r="G50" s="77">
        <f aca="true" t="shared" si="9" ref="G50:G64">F50/E33</f>
        <v>1.0729500963228866</v>
      </c>
      <c r="H50" s="78">
        <f aca="true" t="shared" si="10" ref="H50:H56">B50+E50-F50</f>
        <v>915525.3699999996</v>
      </c>
      <c r="J50" s="106"/>
    </row>
    <row r="51" spans="1:10" ht="12.75">
      <c r="A51" s="79" t="s">
        <v>2</v>
      </c>
      <c r="B51" s="70">
        <f t="shared" si="8"/>
        <v>1697312.8900000013</v>
      </c>
      <c r="C51" s="81"/>
      <c r="D51" s="81"/>
      <c r="E51" s="107">
        <v>778379.43</v>
      </c>
      <c r="F51" s="107">
        <v>949204.67</v>
      </c>
      <c r="G51" s="83">
        <f t="shared" si="9"/>
        <v>1.067873188680204</v>
      </c>
      <c r="H51" s="84">
        <f t="shared" si="10"/>
        <v>1526487.6500000013</v>
      </c>
      <c r="J51" s="106"/>
    </row>
    <row r="52" spans="1:10" ht="13.5" thickBot="1">
      <c r="A52" s="85" t="s">
        <v>3</v>
      </c>
      <c r="B52" s="105">
        <f t="shared" si="8"/>
        <v>2988052.2899999996</v>
      </c>
      <c r="C52" s="87"/>
      <c r="D52" s="87"/>
      <c r="E52" s="105">
        <v>770002</v>
      </c>
      <c r="F52" s="105">
        <v>1098264.52</v>
      </c>
      <c r="G52" s="89">
        <f t="shared" si="9"/>
        <v>1.2447709205228157</v>
      </c>
      <c r="H52" s="90">
        <f t="shared" si="10"/>
        <v>2659789.7699999996</v>
      </c>
      <c r="J52" s="106"/>
    </row>
    <row r="53" spans="1:10" ht="12.75">
      <c r="A53" s="91" t="s">
        <v>0</v>
      </c>
      <c r="B53" s="103">
        <f t="shared" si="8"/>
        <v>979571.7300000002</v>
      </c>
      <c r="C53" s="92"/>
      <c r="D53" s="92"/>
      <c r="E53" s="107">
        <v>557026.31</v>
      </c>
      <c r="F53" s="107">
        <v>596773.37</v>
      </c>
      <c r="G53" s="83">
        <f t="shared" si="9"/>
        <v>0.9407947879408626</v>
      </c>
      <c r="H53" s="84">
        <f t="shared" si="10"/>
        <v>939824.6700000003</v>
      </c>
      <c r="J53" s="106"/>
    </row>
    <row r="54" spans="1:10" ht="12.75">
      <c r="A54" s="91" t="s">
        <v>47</v>
      </c>
      <c r="B54" s="70">
        <f t="shared" si="8"/>
        <v>1946488.7500000005</v>
      </c>
      <c r="C54" s="92"/>
      <c r="D54" s="92"/>
      <c r="E54" s="107">
        <v>500783.16</v>
      </c>
      <c r="F54" s="107">
        <v>728874.85</v>
      </c>
      <c r="G54" s="83">
        <f t="shared" si="9"/>
        <v>1.2377041465096956</v>
      </c>
      <c r="H54" s="84">
        <f t="shared" si="10"/>
        <v>1718397.0600000005</v>
      </c>
      <c r="J54" s="106"/>
    </row>
    <row r="55" spans="1:10" ht="12.75">
      <c r="A55" s="79" t="s">
        <v>1</v>
      </c>
      <c r="B55" s="70">
        <f t="shared" si="8"/>
        <v>638269.0099999999</v>
      </c>
      <c r="C55" s="81"/>
      <c r="D55" s="81"/>
      <c r="E55" s="107">
        <v>379324.96</v>
      </c>
      <c r="F55" s="107">
        <v>572898.52</v>
      </c>
      <c r="G55" s="83">
        <f t="shared" si="9"/>
        <v>1.311775164498954</v>
      </c>
      <c r="H55" s="84">
        <f t="shared" si="10"/>
        <v>444695.44999999995</v>
      </c>
      <c r="J55" s="106"/>
    </row>
    <row r="56" spans="1:10" ht="12.75">
      <c r="A56" s="79" t="s">
        <v>9</v>
      </c>
      <c r="B56" s="70">
        <f t="shared" si="8"/>
        <v>387910.7999999999</v>
      </c>
      <c r="C56" s="81"/>
      <c r="D56" s="81"/>
      <c r="E56" s="107">
        <v>188821.7</v>
      </c>
      <c r="F56" s="107">
        <v>292599.13</v>
      </c>
      <c r="G56" s="83">
        <f t="shared" si="9"/>
        <v>1.347246371713378</v>
      </c>
      <c r="H56" s="84">
        <f t="shared" si="10"/>
        <v>284133.3699999999</v>
      </c>
      <c r="J56" s="106"/>
    </row>
    <row r="57" spans="1:10" ht="12.75">
      <c r="A57" s="79" t="s">
        <v>49</v>
      </c>
      <c r="B57" s="70">
        <f t="shared" si="8"/>
        <v>748855.68</v>
      </c>
      <c r="C57" s="81"/>
      <c r="D57" s="81"/>
      <c r="E57" s="107">
        <v>394099.23</v>
      </c>
      <c r="F57" s="107">
        <v>223419.27</v>
      </c>
      <c r="G57" s="83">
        <f t="shared" si="9"/>
        <v>0.667635950212639</v>
      </c>
      <c r="H57" s="84">
        <f aca="true" t="shared" si="11" ref="H57:H62">B57+E57-F57</f>
        <v>919535.6400000001</v>
      </c>
      <c r="J57" s="106"/>
    </row>
    <row r="58" spans="1:10" ht="12.75">
      <c r="A58" s="79" t="s">
        <v>50</v>
      </c>
      <c r="B58" s="70">
        <f t="shared" si="8"/>
        <v>805785.9700000001</v>
      </c>
      <c r="C58" s="81"/>
      <c r="D58" s="81"/>
      <c r="E58" s="107">
        <v>354724.39</v>
      </c>
      <c r="F58" s="107">
        <v>230268.04</v>
      </c>
      <c r="G58" s="83">
        <f t="shared" si="9"/>
        <v>0.7234089650382239</v>
      </c>
      <c r="H58" s="84">
        <f t="shared" si="11"/>
        <v>930242.3200000001</v>
      </c>
      <c r="J58" s="106"/>
    </row>
    <row r="59" spans="1:10" ht="12.75">
      <c r="A59" s="79" t="s">
        <v>16</v>
      </c>
      <c r="B59" s="70">
        <f t="shared" si="8"/>
        <v>923123.9699999997</v>
      </c>
      <c r="C59" s="81"/>
      <c r="D59" s="81"/>
      <c r="E59" s="107">
        <v>513499.14</v>
      </c>
      <c r="F59" s="107">
        <v>590248.39</v>
      </c>
      <c r="G59" s="83">
        <f t="shared" si="9"/>
        <v>0.9684419789281874</v>
      </c>
      <c r="H59" s="84">
        <f t="shared" si="11"/>
        <v>846374.7199999999</v>
      </c>
      <c r="J59" s="106"/>
    </row>
    <row r="60" spans="1:10" ht="12.75">
      <c r="A60" s="93" t="s">
        <v>33</v>
      </c>
      <c r="B60" s="70">
        <f t="shared" si="8"/>
        <v>1955727.9700000011</v>
      </c>
      <c r="C60" s="81"/>
      <c r="D60" s="81"/>
      <c r="E60" s="107">
        <v>550453.05</v>
      </c>
      <c r="F60" s="107">
        <v>808762.19</v>
      </c>
      <c r="G60" s="83">
        <f t="shared" si="9"/>
        <v>1.1981675742059734</v>
      </c>
      <c r="H60" s="84">
        <f t="shared" si="11"/>
        <v>1697418.8300000015</v>
      </c>
      <c r="J60" s="106"/>
    </row>
    <row r="61" spans="1:10" ht="12.75">
      <c r="A61" s="93" t="s">
        <v>5</v>
      </c>
      <c r="B61" s="70">
        <f t="shared" si="8"/>
        <v>604874.9400000004</v>
      </c>
      <c r="C61" s="81"/>
      <c r="D61" s="81"/>
      <c r="E61" s="107">
        <v>195256.27</v>
      </c>
      <c r="F61" s="107">
        <v>271792.52</v>
      </c>
      <c r="G61" s="83">
        <f t="shared" si="9"/>
        <v>0.7363742162770003</v>
      </c>
      <c r="H61" s="84">
        <f t="shared" si="11"/>
        <v>528338.6900000004</v>
      </c>
      <c r="J61" s="106"/>
    </row>
    <row r="62" spans="1:8" ht="12.75">
      <c r="A62" s="79" t="s">
        <v>34</v>
      </c>
      <c r="B62" s="70">
        <f t="shared" si="8"/>
        <v>436408.16000000003</v>
      </c>
      <c r="C62" s="81"/>
      <c r="D62" s="81"/>
      <c r="E62" s="107">
        <v>308447.2</v>
      </c>
      <c r="F62" s="107">
        <v>383221.39</v>
      </c>
      <c r="G62" s="112">
        <f t="shared" si="9"/>
        <v>1.6955946908902535</v>
      </c>
      <c r="H62" s="113">
        <f t="shared" si="11"/>
        <v>361633.9700000001</v>
      </c>
    </row>
    <row r="63" spans="1:10" ht="13.5" thickBot="1">
      <c r="A63" s="91" t="s">
        <v>53</v>
      </c>
      <c r="B63" s="70">
        <f t="shared" si="8"/>
        <v>572128.98</v>
      </c>
      <c r="C63" s="92"/>
      <c r="D63" s="92"/>
      <c r="E63" s="111">
        <v>451044.99</v>
      </c>
      <c r="F63" s="103">
        <v>212535.66</v>
      </c>
      <c r="G63" s="112">
        <f t="shared" si="9"/>
        <v>0.37148207384985116</v>
      </c>
      <c r="H63" s="84">
        <f>B63+E63-F63</f>
        <v>810638.3099999999</v>
      </c>
      <c r="J63" s="106"/>
    </row>
    <row r="64" spans="1:10" ht="24.75" customHeight="1" thickBot="1">
      <c r="A64" s="99" t="s">
        <v>13</v>
      </c>
      <c r="B64" s="100">
        <f>SUM(B50:B63)</f>
        <v>15721976.270000003</v>
      </c>
      <c r="C64" s="100">
        <f>SUM(C50:C63)</f>
        <v>0</v>
      </c>
      <c r="D64" s="100">
        <f>SUM(D50:D63)</f>
        <v>0</v>
      </c>
      <c r="E64" s="100">
        <f>SUM(E50:E63)</f>
        <v>6315383.59</v>
      </c>
      <c r="F64" s="100">
        <f>SUM(F50:F63)</f>
        <v>7454324.039999998</v>
      </c>
      <c r="G64" s="101">
        <f t="shared" si="9"/>
        <v>1.0332047480400093</v>
      </c>
      <c r="H64" s="100">
        <f>SUM(H50:H63)</f>
        <v>14583035.820000008</v>
      </c>
      <c r="J64" s="106"/>
    </row>
    <row r="65" ht="13.5" thickBot="1"/>
    <row r="66" spans="1:8" s="73" customFormat="1" ht="32.25" customHeight="1" collapsed="1" thickBot="1">
      <c r="A66" s="72" t="s">
        <v>54</v>
      </c>
      <c r="B66" s="118" t="s">
        <v>10</v>
      </c>
      <c r="C66" s="119" t="s">
        <v>6</v>
      </c>
      <c r="D66" s="119" t="s">
        <v>7</v>
      </c>
      <c r="E66" s="118" t="s">
        <v>6</v>
      </c>
      <c r="F66" s="118" t="s">
        <v>8</v>
      </c>
      <c r="G66" s="136" t="s">
        <v>12</v>
      </c>
      <c r="H66" s="121" t="s">
        <v>11</v>
      </c>
    </row>
    <row r="67" spans="1:10" ht="12.75">
      <c r="A67" s="74" t="s">
        <v>32</v>
      </c>
      <c r="B67" s="104">
        <f aca="true" t="shared" si="12" ref="B67:B80">H50</f>
        <v>915525.3699999996</v>
      </c>
      <c r="C67" s="76"/>
      <c r="D67" s="76"/>
      <c r="E67" s="107">
        <v>368441.51</v>
      </c>
      <c r="F67" s="107">
        <v>380392.5</v>
      </c>
      <c r="G67" s="77">
        <f aca="true" t="shared" si="13" ref="G67:G81">F67/E50</f>
        <v>1.018394483898341</v>
      </c>
      <c r="H67" s="78">
        <f aca="true" t="shared" si="14" ref="H67:H73">B67+E67-F67</f>
        <v>903574.3799999997</v>
      </c>
      <c r="J67" s="106"/>
    </row>
    <row r="68" spans="1:10" ht="12.75">
      <c r="A68" s="79" t="s">
        <v>2</v>
      </c>
      <c r="B68" s="70">
        <f t="shared" si="12"/>
        <v>1526487.6500000013</v>
      </c>
      <c r="C68" s="81"/>
      <c r="D68" s="81"/>
      <c r="E68" s="107">
        <v>740071.69</v>
      </c>
      <c r="F68" s="107">
        <v>727479.33</v>
      </c>
      <c r="G68" s="83">
        <f t="shared" si="13"/>
        <v>0.9346075987645253</v>
      </c>
      <c r="H68" s="84">
        <f t="shared" si="14"/>
        <v>1539080.0100000012</v>
      </c>
      <c r="J68" s="106"/>
    </row>
    <row r="69" spans="1:10" ht="13.5" thickBot="1">
      <c r="A69" s="85" t="s">
        <v>3</v>
      </c>
      <c r="B69" s="105">
        <f t="shared" si="12"/>
        <v>2659789.7699999996</v>
      </c>
      <c r="C69" s="87"/>
      <c r="D69" s="87"/>
      <c r="E69" s="105">
        <v>761323.41</v>
      </c>
      <c r="F69" s="105">
        <v>798392.47</v>
      </c>
      <c r="G69" s="89">
        <f t="shared" si="13"/>
        <v>1.0368706444918325</v>
      </c>
      <c r="H69" s="90">
        <f t="shared" si="14"/>
        <v>2622720.71</v>
      </c>
      <c r="J69" s="106"/>
    </row>
    <row r="70" spans="1:10" ht="12.75">
      <c r="A70" s="91" t="s">
        <v>0</v>
      </c>
      <c r="B70" s="103">
        <f t="shared" si="12"/>
        <v>939824.6700000003</v>
      </c>
      <c r="C70" s="92"/>
      <c r="D70" s="92"/>
      <c r="E70" s="107">
        <v>551434.55</v>
      </c>
      <c r="F70" s="107">
        <v>534298.04</v>
      </c>
      <c r="G70" s="83">
        <f t="shared" si="13"/>
        <v>0.9591971337942726</v>
      </c>
      <c r="H70" s="84">
        <f t="shared" si="14"/>
        <v>956961.1800000002</v>
      </c>
      <c r="J70" s="106"/>
    </row>
    <row r="71" spans="1:10" ht="12.75">
      <c r="A71" s="91" t="s">
        <v>47</v>
      </c>
      <c r="B71" s="70">
        <f t="shared" si="12"/>
        <v>1718397.0600000005</v>
      </c>
      <c r="C71" s="92"/>
      <c r="D71" s="92"/>
      <c r="E71" s="107">
        <v>471295.11</v>
      </c>
      <c r="F71" s="107">
        <v>430480.03</v>
      </c>
      <c r="G71" s="83">
        <f t="shared" si="13"/>
        <v>0.8596136299790913</v>
      </c>
      <c r="H71" s="84">
        <f t="shared" si="14"/>
        <v>1759212.1400000004</v>
      </c>
      <c r="J71" s="106"/>
    </row>
    <row r="72" spans="1:10" ht="12.75">
      <c r="A72" s="79" t="s">
        <v>1</v>
      </c>
      <c r="B72" s="70">
        <f t="shared" si="12"/>
        <v>444695.44999999995</v>
      </c>
      <c r="C72" s="81"/>
      <c r="D72" s="81"/>
      <c r="E72" s="107">
        <v>365061.7</v>
      </c>
      <c r="F72" s="107">
        <v>354896.53</v>
      </c>
      <c r="G72" s="83">
        <f t="shared" si="13"/>
        <v>0.9356002568351949</v>
      </c>
      <c r="H72" s="84">
        <f t="shared" si="14"/>
        <v>454860.6199999999</v>
      </c>
      <c r="J72" s="106"/>
    </row>
    <row r="73" spans="1:10" ht="12.75">
      <c r="A73" s="79" t="s">
        <v>9</v>
      </c>
      <c r="B73" s="70">
        <f t="shared" si="12"/>
        <v>284133.3699999999</v>
      </c>
      <c r="C73" s="81"/>
      <c r="D73" s="81"/>
      <c r="E73" s="107">
        <v>179303.44</v>
      </c>
      <c r="F73" s="107">
        <v>187870.52</v>
      </c>
      <c r="G73" s="83">
        <f t="shared" si="13"/>
        <v>0.9949625493256335</v>
      </c>
      <c r="H73" s="84">
        <f t="shared" si="14"/>
        <v>275566.2899999999</v>
      </c>
      <c r="J73" s="106"/>
    </row>
    <row r="74" spans="1:10" ht="12.75">
      <c r="A74" s="79" t="s">
        <v>49</v>
      </c>
      <c r="B74" s="70">
        <f t="shared" si="12"/>
        <v>919535.6400000001</v>
      </c>
      <c r="C74" s="81"/>
      <c r="D74" s="81"/>
      <c r="E74" s="107">
        <v>397341.34</v>
      </c>
      <c r="F74" s="107">
        <v>231180.47</v>
      </c>
      <c r="G74" s="83">
        <f t="shared" si="13"/>
        <v>0.5866047238914931</v>
      </c>
      <c r="H74" s="84">
        <f aca="true" t="shared" si="15" ref="H74:H79">B74+E74-F74</f>
        <v>1085696.5100000002</v>
      </c>
      <c r="J74" s="106"/>
    </row>
    <row r="75" spans="1:10" ht="12.75">
      <c r="A75" s="79" t="s">
        <v>50</v>
      </c>
      <c r="B75" s="70">
        <f t="shared" si="12"/>
        <v>930242.3200000001</v>
      </c>
      <c r="C75" s="81"/>
      <c r="D75" s="81"/>
      <c r="E75" s="107">
        <v>355936.76</v>
      </c>
      <c r="F75" s="107">
        <v>132404.39</v>
      </c>
      <c r="G75" s="83">
        <f t="shared" si="13"/>
        <v>0.37325989904443846</v>
      </c>
      <c r="H75" s="84">
        <f t="shared" si="15"/>
        <v>1153774.69</v>
      </c>
      <c r="J75" s="106"/>
    </row>
    <row r="76" spans="1:10" ht="12.75">
      <c r="A76" s="79" t="s">
        <v>16</v>
      </c>
      <c r="B76" s="70">
        <f t="shared" si="12"/>
        <v>846374.7199999999</v>
      </c>
      <c r="C76" s="81"/>
      <c r="D76" s="81"/>
      <c r="E76" s="107">
        <v>492305.02</v>
      </c>
      <c r="F76" s="107">
        <v>523566.84</v>
      </c>
      <c r="G76" s="83">
        <f t="shared" si="13"/>
        <v>1.0196060698368452</v>
      </c>
      <c r="H76" s="84">
        <f t="shared" si="15"/>
        <v>815112.8999999997</v>
      </c>
      <c r="J76" s="106"/>
    </row>
    <row r="77" spans="1:10" ht="12.75">
      <c r="A77" s="93" t="s">
        <v>33</v>
      </c>
      <c r="B77" s="70">
        <f t="shared" si="12"/>
        <v>1697418.8300000015</v>
      </c>
      <c r="C77" s="81"/>
      <c r="D77" s="81"/>
      <c r="E77" s="107">
        <v>542744.06</v>
      </c>
      <c r="F77" s="107">
        <v>586474.77</v>
      </c>
      <c r="G77" s="83">
        <f t="shared" si="13"/>
        <v>1.065440131542554</v>
      </c>
      <c r="H77" s="84">
        <f t="shared" si="15"/>
        <v>1653688.1200000015</v>
      </c>
      <c r="J77" s="106"/>
    </row>
    <row r="78" spans="1:10" ht="12.75">
      <c r="A78" s="93" t="s">
        <v>5</v>
      </c>
      <c r="B78" s="70">
        <f t="shared" si="12"/>
        <v>528338.6900000004</v>
      </c>
      <c r="C78" s="81"/>
      <c r="D78" s="81"/>
      <c r="E78" s="107">
        <v>295220.68</v>
      </c>
      <c r="F78" s="107">
        <v>297199.43</v>
      </c>
      <c r="G78" s="83">
        <f t="shared" si="13"/>
        <v>1.5220992903326485</v>
      </c>
      <c r="H78" s="84">
        <f t="shared" si="15"/>
        <v>526359.9400000004</v>
      </c>
      <c r="J78" s="106"/>
    </row>
    <row r="79" spans="1:8" ht="12.75">
      <c r="A79" s="79" t="s">
        <v>34</v>
      </c>
      <c r="B79" s="70">
        <f t="shared" si="12"/>
        <v>361633.9700000001</v>
      </c>
      <c r="C79" s="81"/>
      <c r="D79" s="81"/>
      <c r="E79" s="107">
        <v>193525.24</v>
      </c>
      <c r="F79" s="107">
        <v>208188.07</v>
      </c>
      <c r="G79" s="112">
        <f t="shared" si="13"/>
        <v>0.6749552921861505</v>
      </c>
      <c r="H79" s="113">
        <f t="shared" si="15"/>
        <v>346971.1400000001</v>
      </c>
    </row>
    <row r="80" spans="1:10" ht="13.5" thickBot="1">
      <c r="A80" s="91" t="s">
        <v>53</v>
      </c>
      <c r="B80" s="70">
        <f t="shared" si="12"/>
        <v>810638.3099999999</v>
      </c>
      <c r="C80" s="92"/>
      <c r="D80" s="92"/>
      <c r="E80" s="111">
        <v>435217.16</v>
      </c>
      <c r="F80" s="103">
        <v>305162.6</v>
      </c>
      <c r="G80" s="112">
        <f t="shared" si="13"/>
        <v>0.6765679849364915</v>
      </c>
      <c r="H80" s="84">
        <f>B80+E80-F80</f>
        <v>940692.87</v>
      </c>
      <c r="J80" s="106"/>
    </row>
    <row r="81" spans="1:10" ht="24.75" customHeight="1" thickBot="1">
      <c r="A81" s="99" t="s">
        <v>13</v>
      </c>
      <c r="B81" s="100">
        <f>SUM(B67:B80)</f>
        <v>14583035.820000008</v>
      </c>
      <c r="C81" s="100">
        <f>SUM(C67:C80)</f>
        <v>0</v>
      </c>
      <c r="D81" s="100">
        <f>SUM(D67:D80)</f>
        <v>0</v>
      </c>
      <c r="E81" s="100">
        <f>SUM(E67:E80)</f>
        <v>6149221.67</v>
      </c>
      <c r="F81" s="100">
        <f>SUM(F67:F80)</f>
        <v>5697985.99</v>
      </c>
      <c r="G81" s="101">
        <f t="shared" si="13"/>
        <v>0.9022390974037414</v>
      </c>
      <c r="H81" s="100">
        <f>SUM(H67:H80)</f>
        <v>15034271.500000002</v>
      </c>
      <c r="J81" s="106"/>
    </row>
    <row r="82" ht="13.5" thickBot="1"/>
    <row r="83" spans="1:8" s="73" customFormat="1" ht="32.25" customHeight="1" collapsed="1" thickBot="1">
      <c r="A83" s="72" t="s">
        <v>55</v>
      </c>
      <c r="B83" s="118" t="s">
        <v>10</v>
      </c>
      <c r="C83" s="119" t="s">
        <v>6</v>
      </c>
      <c r="D83" s="119" t="s">
        <v>7</v>
      </c>
      <c r="E83" s="118" t="s">
        <v>6</v>
      </c>
      <c r="F83" s="118" t="s">
        <v>8</v>
      </c>
      <c r="G83" s="136" t="s">
        <v>12</v>
      </c>
      <c r="H83" s="121" t="s">
        <v>11</v>
      </c>
    </row>
    <row r="84" spans="1:10" ht="12.75">
      <c r="A84" s="74" t="s">
        <v>32</v>
      </c>
      <c r="B84" s="104">
        <f aca="true" t="shared" si="16" ref="B84:B96">H67</f>
        <v>903574.3799999997</v>
      </c>
      <c r="C84" s="76"/>
      <c r="D84" s="76"/>
      <c r="E84" s="104">
        <v>264391.01</v>
      </c>
      <c r="F84" s="104">
        <v>363813.65</v>
      </c>
      <c r="G84" s="77">
        <f aca="true" t="shared" si="17" ref="G84:G96">F84/E67</f>
        <v>0.9874393631705614</v>
      </c>
      <c r="H84" s="78">
        <f aca="true" t="shared" si="18" ref="H84:H90">B84+E84-F84</f>
        <v>804151.7399999996</v>
      </c>
      <c r="J84" s="106"/>
    </row>
    <row r="85" spans="1:10" ht="12.75">
      <c r="A85" s="79" t="s">
        <v>2</v>
      </c>
      <c r="B85" s="70">
        <f t="shared" si="16"/>
        <v>1539080.0100000012</v>
      </c>
      <c r="C85" s="81"/>
      <c r="D85" s="81"/>
      <c r="E85" s="70">
        <v>553418.36</v>
      </c>
      <c r="F85" s="70">
        <v>744431.29</v>
      </c>
      <c r="G85" s="83">
        <f t="shared" si="17"/>
        <v>1.0058907806620736</v>
      </c>
      <c r="H85" s="84">
        <f t="shared" si="18"/>
        <v>1348067.080000001</v>
      </c>
      <c r="J85" s="106"/>
    </row>
    <row r="86" spans="1:10" ht="13.5" thickBot="1">
      <c r="A86" s="85" t="s">
        <v>3</v>
      </c>
      <c r="B86" s="105">
        <f t="shared" si="16"/>
        <v>2622720.71</v>
      </c>
      <c r="C86" s="87"/>
      <c r="D86" s="87"/>
      <c r="E86" s="105">
        <v>536075.96</v>
      </c>
      <c r="F86" s="105">
        <v>687700.7</v>
      </c>
      <c r="G86" s="89">
        <f t="shared" si="17"/>
        <v>0.903296405925571</v>
      </c>
      <c r="H86" s="90">
        <f t="shared" si="18"/>
        <v>2471095.9699999997</v>
      </c>
      <c r="J86" s="106"/>
    </row>
    <row r="87" spans="1:10" ht="12.75">
      <c r="A87" s="91" t="s">
        <v>0</v>
      </c>
      <c r="B87" s="103">
        <f t="shared" si="16"/>
        <v>956961.1800000002</v>
      </c>
      <c r="C87" s="92"/>
      <c r="D87" s="92"/>
      <c r="E87" s="103">
        <v>430446.89</v>
      </c>
      <c r="F87" s="103">
        <v>517290.7</v>
      </c>
      <c r="G87" s="83">
        <f t="shared" si="17"/>
        <v>0.9380817723517686</v>
      </c>
      <c r="H87" s="84">
        <f t="shared" si="18"/>
        <v>870117.3700000003</v>
      </c>
      <c r="J87" s="106"/>
    </row>
    <row r="88" spans="1:10" ht="12.75">
      <c r="A88" s="91" t="s">
        <v>47</v>
      </c>
      <c r="B88" s="70">
        <f t="shared" si="16"/>
        <v>1759212.1400000004</v>
      </c>
      <c r="C88" s="92"/>
      <c r="D88" s="92"/>
      <c r="E88" s="70">
        <v>390923.49</v>
      </c>
      <c r="F88" s="70">
        <v>499325.53</v>
      </c>
      <c r="G88" s="83">
        <f t="shared" si="17"/>
        <v>1.0594753041252647</v>
      </c>
      <c r="H88" s="84">
        <f t="shared" si="18"/>
        <v>1650810.1000000003</v>
      </c>
      <c r="J88" s="106"/>
    </row>
    <row r="89" spans="1:10" ht="12.75">
      <c r="A89" s="79" t="s">
        <v>1</v>
      </c>
      <c r="B89" s="70">
        <f t="shared" si="16"/>
        <v>454860.6199999999</v>
      </c>
      <c r="C89" s="81"/>
      <c r="D89" s="81"/>
      <c r="E89" s="70">
        <v>301075.33</v>
      </c>
      <c r="F89" s="70">
        <v>371522.75</v>
      </c>
      <c r="G89" s="83">
        <f t="shared" si="17"/>
        <v>1.0176985150729314</v>
      </c>
      <c r="H89" s="84">
        <f t="shared" si="18"/>
        <v>384413.19999999995</v>
      </c>
      <c r="J89" s="106"/>
    </row>
    <row r="90" spans="1:10" ht="12.75">
      <c r="A90" s="79" t="s">
        <v>9</v>
      </c>
      <c r="B90" s="70">
        <f t="shared" si="16"/>
        <v>275566.2899999999</v>
      </c>
      <c r="C90" s="81"/>
      <c r="D90" s="81"/>
      <c r="E90" s="70">
        <v>138592.8</v>
      </c>
      <c r="F90" s="70">
        <v>169835.85</v>
      </c>
      <c r="G90" s="83">
        <f t="shared" si="17"/>
        <v>0.9471979455608883</v>
      </c>
      <c r="H90" s="84">
        <f t="shared" si="18"/>
        <v>244323.2399999999</v>
      </c>
      <c r="J90" s="106"/>
    </row>
    <row r="91" spans="1:10" ht="12.75">
      <c r="A91" s="79" t="s">
        <v>49</v>
      </c>
      <c r="B91" s="70">
        <f t="shared" si="16"/>
        <v>1085696.5100000002</v>
      </c>
      <c r="C91" s="81"/>
      <c r="D91" s="81"/>
      <c r="E91" s="70">
        <v>302353.61</v>
      </c>
      <c r="F91" s="70">
        <v>245127.93</v>
      </c>
      <c r="G91" s="83">
        <f t="shared" si="17"/>
        <v>0.6169202781668778</v>
      </c>
      <c r="H91" s="84">
        <f aca="true" t="shared" si="19" ref="H91:H97">B91+E91-F91</f>
        <v>1142922.1900000002</v>
      </c>
      <c r="J91" s="106"/>
    </row>
    <row r="92" spans="1:10" ht="12.75">
      <c r="A92" s="79" t="s">
        <v>50</v>
      </c>
      <c r="B92" s="70">
        <f t="shared" si="16"/>
        <v>1153774.69</v>
      </c>
      <c r="C92" s="81"/>
      <c r="D92" s="81"/>
      <c r="E92" s="70">
        <v>288617.92</v>
      </c>
      <c r="F92" s="70">
        <v>169788.38</v>
      </c>
      <c r="G92" s="83">
        <f t="shared" si="17"/>
        <v>0.47701838944648484</v>
      </c>
      <c r="H92" s="84">
        <f t="shared" si="19"/>
        <v>1272604.23</v>
      </c>
      <c r="J92" s="106"/>
    </row>
    <row r="93" spans="1:10" ht="12.75">
      <c r="A93" s="79" t="s">
        <v>16</v>
      </c>
      <c r="B93" s="70">
        <f t="shared" si="16"/>
        <v>815112.8999999997</v>
      </c>
      <c r="C93" s="81"/>
      <c r="D93" s="81"/>
      <c r="E93" s="70">
        <v>392436.88</v>
      </c>
      <c r="F93" s="70">
        <v>501912.27</v>
      </c>
      <c r="G93" s="83">
        <f t="shared" si="17"/>
        <v>1.01951483249145</v>
      </c>
      <c r="H93" s="84">
        <f t="shared" si="19"/>
        <v>705637.5099999998</v>
      </c>
      <c r="J93" s="106"/>
    </row>
    <row r="94" spans="1:10" ht="12.75">
      <c r="A94" s="93" t="s">
        <v>33</v>
      </c>
      <c r="B94" s="70">
        <f t="shared" si="16"/>
        <v>1653688.1200000015</v>
      </c>
      <c r="C94" s="81"/>
      <c r="D94" s="81"/>
      <c r="E94" s="70">
        <v>366246.36</v>
      </c>
      <c r="F94" s="70">
        <v>450743.88</v>
      </c>
      <c r="G94" s="83">
        <f t="shared" si="17"/>
        <v>0.8304906736335355</v>
      </c>
      <c r="H94" s="84">
        <f t="shared" si="19"/>
        <v>1569190.6000000015</v>
      </c>
      <c r="J94" s="106"/>
    </row>
    <row r="95" spans="1:10" ht="12.75">
      <c r="A95" s="93" t="s">
        <v>5</v>
      </c>
      <c r="B95" s="70">
        <f t="shared" si="16"/>
        <v>526359.9400000004</v>
      </c>
      <c r="C95" s="81"/>
      <c r="D95" s="81"/>
      <c r="E95" s="70">
        <v>234511.17</v>
      </c>
      <c r="F95" s="70">
        <v>293141.82</v>
      </c>
      <c r="G95" s="83">
        <f t="shared" si="17"/>
        <v>0.9929582846296541</v>
      </c>
      <c r="H95" s="84">
        <f t="shared" si="19"/>
        <v>467729.29000000044</v>
      </c>
      <c r="J95" s="106"/>
    </row>
    <row r="96" spans="1:8" ht="12.75">
      <c r="A96" s="79" t="s">
        <v>34</v>
      </c>
      <c r="B96" s="70">
        <f t="shared" si="16"/>
        <v>346971.1400000001</v>
      </c>
      <c r="C96" s="81"/>
      <c r="D96" s="81"/>
      <c r="E96" s="70">
        <v>142336.79</v>
      </c>
      <c r="F96" s="70">
        <v>186714.94</v>
      </c>
      <c r="G96" s="112">
        <f t="shared" si="17"/>
        <v>0.9648092414198789</v>
      </c>
      <c r="H96" s="113">
        <f t="shared" si="19"/>
        <v>302592.99000000005</v>
      </c>
    </row>
    <row r="97" spans="1:8" ht="12.75">
      <c r="A97" s="91" t="s">
        <v>56</v>
      </c>
      <c r="B97" s="70">
        <v>0</v>
      </c>
      <c r="C97" s="92">
        <v>343890.3</v>
      </c>
      <c r="D97" s="92">
        <v>100</v>
      </c>
      <c r="E97" s="70">
        <v>343790.3</v>
      </c>
      <c r="F97" s="70">
        <v>0</v>
      </c>
      <c r="G97" s="112"/>
      <c r="H97" s="113">
        <f t="shared" si="19"/>
        <v>343790.3</v>
      </c>
    </row>
    <row r="98" spans="1:10" ht="13.5" thickBot="1">
      <c r="A98" s="91" t="s">
        <v>53</v>
      </c>
      <c r="B98" s="70">
        <f>H80</f>
        <v>940692.87</v>
      </c>
      <c r="C98" s="92"/>
      <c r="D98" s="92"/>
      <c r="E98" s="70">
        <v>329490.73</v>
      </c>
      <c r="F98" s="70">
        <v>319003.98</v>
      </c>
      <c r="G98" s="112">
        <f>F98/E80</f>
        <v>0.7329765673761577</v>
      </c>
      <c r="H98" s="84">
        <f>B98+E98-F98</f>
        <v>951179.6200000001</v>
      </c>
      <c r="J98" s="106"/>
    </row>
    <row r="99" spans="1:10" ht="24.75" customHeight="1" thickBot="1">
      <c r="A99" s="99" t="s">
        <v>13</v>
      </c>
      <c r="B99" s="100">
        <f>SUM(B84:B98)</f>
        <v>15034271.500000002</v>
      </c>
      <c r="C99" s="100">
        <f>SUM(C84:C98)</f>
        <v>343890.3</v>
      </c>
      <c r="D99" s="100">
        <f>SUM(D84:D98)</f>
        <v>100</v>
      </c>
      <c r="E99" s="100">
        <f>SUM(E84:E98)</f>
        <v>5014707.6</v>
      </c>
      <c r="F99" s="100">
        <f>SUM(F84:F98)</f>
        <v>5520353.670000002</v>
      </c>
      <c r="G99" s="101">
        <f>F99/E81</f>
        <v>0.8977320978575166</v>
      </c>
      <c r="H99" s="100">
        <f>SUM(H84:H98)</f>
        <v>14528625.430000007</v>
      </c>
      <c r="J99" s="106"/>
    </row>
    <row r="100" ht="13.5" thickBot="1"/>
    <row r="101" spans="1:8" ht="26.25" thickBot="1">
      <c r="A101" s="72" t="s">
        <v>57</v>
      </c>
      <c r="B101" s="118" t="s">
        <v>10</v>
      </c>
      <c r="C101" s="119" t="s">
        <v>6</v>
      </c>
      <c r="D101" s="119" t="s">
        <v>7</v>
      </c>
      <c r="E101" s="118" t="s">
        <v>6</v>
      </c>
      <c r="F101" s="118" t="s">
        <v>8</v>
      </c>
      <c r="G101" s="136" t="s">
        <v>12</v>
      </c>
      <c r="H101" s="121" t="s">
        <v>11</v>
      </c>
    </row>
    <row r="102" spans="1:8" ht="12.75">
      <c r="A102" s="74" t="s">
        <v>32</v>
      </c>
      <c r="B102" s="104">
        <f>H84</f>
        <v>804151.7399999996</v>
      </c>
      <c r="C102" s="76"/>
      <c r="D102" s="76"/>
      <c r="E102" s="104">
        <v>240214.43</v>
      </c>
      <c r="F102" s="104">
        <v>277497.17</v>
      </c>
      <c r="G102" s="77">
        <f>F102/E84</f>
        <v>1.0495711257353266</v>
      </c>
      <c r="H102" s="78">
        <f aca="true" t="shared" si="20" ref="H102:H116">B102+E102-F102</f>
        <v>766868.9999999998</v>
      </c>
    </row>
    <row r="103" spans="1:8" ht="12.75">
      <c r="A103" s="79" t="s">
        <v>2</v>
      </c>
      <c r="B103" s="103">
        <f aca="true" t="shared" si="21" ref="B103:B116">H85</f>
        <v>1348067.080000001</v>
      </c>
      <c r="C103" s="92"/>
      <c r="D103" s="92"/>
      <c r="E103" s="103">
        <v>512336.81</v>
      </c>
      <c r="F103" s="103">
        <v>541770.41</v>
      </c>
      <c r="G103" s="83">
        <f aca="true" t="shared" si="22" ref="G103:G115">F103/E85</f>
        <v>0.9789527221323124</v>
      </c>
      <c r="H103" s="84">
        <f t="shared" si="20"/>
        <v>1318633.480000001</v>
      </c>
    </row>
    <row r="104" spans="1:8" ht="13.5" thickBot="1">
      <c r="A104" s="116" t="s">
        <v>3</v>
      </c>
      <c r="B104" s="105">
        <f t="shared" si="21"/>
        <v>2471095.9699999997</v>
      </c>
      <c r="C104" s="87"/>
      <c r="D104" s="87"/>
      <c r="E104" s="105">
        <v>491970.87</v>
      </c>
      <c r="F104" s="105">
        <v>602222.99</v>
      </c>
      <c r="G104" s="115">
        <f t="shared" si="22"/>
        <v>1.123391151507708</v>
      </c>
      <c r="H104" s="90">
        <f t="shared" si="20"/>
        <v>2360843.8499999996</v>
      </c>
    </row>
    <row r="105" spans="1:8" ht="12.75">
      <c r="A105" s="91" t="s">
        <v>0</v>
      </c>
      <c r="B105" s="103">
        <f t="shared" si="21"/>
        <v>870117.3700000003</v>
      </c>
      <c r="C105" s="92"/>
      <c r="D105" s="92"/>
      <c r="E105" s="103">
        <v>392304.24</v>
      </c>
      <c r="F105" s="103">
        <v>405012.48</v>
      </c>
      <c r="G105" s="83">
        <f t="shared" si="22"/>
        <v>0.9409116186203598</v>
      </c>
      <c r="H105" s="84">
        <f t="shared" si="20"/>
        <v>857409.1300000004</v>
      </c>
    </row>
    <row r="106" spans="1:8" ht="12.75">
      <c r="A106" s="91" t="s">
        <v>47</v>
      </c>
      <c r="B106" s="70">
        <f t="shared" si="21"/>
        <v>1650810.1000000003</v>
      </c>
      <c r="C106" s="81"/>
      <c r="D106" s="81"/>
      <c r="E106" s="70">
        <v>334988.74</v>
      </c>
      <c r="F106" s="70">
        <v>331556.39</v>
      </c>
      <c r="G106" s="112">
        <f t="shared" si="22"/>
        <v>0.8481362683015032</v>
      </c>
      <c r="H106" s="84">
        <f t="shared" si="20"/>
        <v>1654242.4500000002</v>
      </c>
    </row>
    <row r="107" spans="1:8" ht="12.75">
      <c r="A107" s="79" t="s">
        <v>1</v>
      </c>
      <c r="B107" s="70">
        <f t="shared" si="21"/>
        <v>384413.19999999995</v>
      </c>
      <c r="C107" s="81"/>
      <c r="D107" s="81"/>
      <c r="E107" s="70">
        <v>266452.6</v>
      </c>
      <c r="F107" s="70">
        <v>276699.17</v>
      </c>
      <c r="G107" s="112">
        <f t="shared" si="22"/>
        <v>0.9190363421672575</v>
      </c>
      <c r="H107" s="84">
        <f t="shared" si="20"/>
        <v>374166.62999999995</v>
      </c>
    </row>
    <row r="108" spans="1:8" ht="12.75">
      <c r="A108" s="79" t="s">
        <v>9</v>
      </c>
      <c r="B108" s="70">
        <f t="shared" si="21"/>
        <v>244323.2399999999</v>
      </c>
      <c r="C108" s="81"/>
      <c r="D108" s="81"/>
      <c r="E108" s="70">
        <v>134641.12</v>
      </c>
      <c r="F108" s="70">
        <v>168233.83</v>
      </c>
      <c r="G108" s="112">
        <f t="shared" si="22"/>
        <v>1.2138713555105316</v>
      </c>
      <c r="H108" s="84">
        <f t="shared" si="20"/>
        <v>210730.52999999988</v>
      </c>
    </row>
    <row r="109" spans="1:8" ht="12.75">
      <c r="A109" s="79" t="s">
        <v>49</v>
      </c>
      <c r="B109" s="70">
        <f t="shared" si="21"/>
        <v>1142922.1900000002</v>
      </c>
      <c r="C109" s="81"/>
      <c r="D109" s="81"/>
      <c r="E109" s="70">
        <v>190271.14</v>
      </c>
      <c r="F109" s="70">
        <v>325884.65</v>
      </c>
      <c r="G109" s="112">
        <f t="shared" si="22"/>
        <v>1.0778262247307053</v>
      </c>
      <c r="H109" s="84">
        <f t="shared" si="20"/>
        <v>1007308.68</v>
      </c>
    </row>
    <row r="110" spans="1:8" ht="12.75">
      <c r="A110" s="79" t="s">
        <v>50</v>
      </c>
      <c r="B110" s="70">
        <f t="shared" si="21"/>
        <v>1272604.23</v>
      </c>
      <c r="C110" s="81"/>
      <c r="D110" s="81"/>
      <c r="E110" s="70">
        <v>157692.63</v>
      </c>
      <c r="F110" s="70">
        <v>154577.21</v>
      </c>
      <c r="G110" s="112">
        <f t="shared" si="22"/>
        <v>0.5355773127323487</v>
      </c>
      <c r="H110" s="84">
        <f t="shared" si="20"/>
        <v>1275719.65</v>
      </c>
    </row>
    <row r="111" spans="1:8" ht="12.75">
      <c r="A111" s="79" t="s">
        <v>16</v>
      </c>
      <c r="B111" s="70">
        <f t="shared" si="21"/>
        <v>705637.5099999998</v>
      </c>
      <c r="C111" s="81"/>
      <c r="D111" s="81"/>
      <c r="E111" s="70">
        <v>354852.74</v>
      </c>
      <c r="F111" s="70">
        <v>329923.25</v>
      </c>
      <c r="G111" s="112">
        <f t="shared" si="22"/>
        <v>0.8407039878616913</v>
      </c>
      <c r="H111" s="84">
        <f t="shared" si="20"/>
        <v>730566.9999999998</v>
      </c>
    </row>
    <row r="112" spans="1:8" ht="12.75">
      <c r="A112" s="93" t="s">
        <v>33</v>
      </c>
      <c r="B112" s="70">
        <f t="shared" si="21"/>
        <v>1569190.6000000015</v>
      </c>
      <c r="C112" s="81"/>
      <c r="D112" s="81"/>
      <c r="E112" s="70">
        <v>403380.45</v>
      </c>
      <c r="F112" s="70">
        <v>415173.2</v>
      </c>
      <c r="G112" s="112">
        <f t="shared" si="22"/>
        <v>1.1335899693310263</v>
      </c>
      <c r="H112" s="84">
        <f t="shared" si="20"/>
        <v>1557397.8500000015</v>
      </c>
    </row>
    <row r="113" spans="1:8" ht="12.75">
      <c r="A113" s="93" t="s">
        <v>5</v>
      </c>
      <c r="B113" s="70">
        <f t="shared" si="21"/>
        <v>467729.29000000044</v>
      </c>
      <c r="C113" s="81"/>
      <c r="D113" s="81"/>
      <c r="E113" s="70">
        <v>199064.71</v>
      </c>
      <c r="F113" s="70">
        <v>256124.41</v>
      </c>
      <c r="G113" s="112">
        <f t="shared" si="22"/>
        <v>1.0921629447330803</v>
      </c>
      <c r="H113" s="84">
        <f t="shared" si="20"/>
        <v>410669.59000000043</v>
      </c>
    </row>
    <row r="114" spans="1:8" ht="12.75">
      <c r="A114" s="79" t="s">
        <v>34</v>
      </c>
      <c r="B114" s="70">
        <f t="shared" si="21"/>
        <v>302592.99000000005</v>
      </c>
      <c r="C114" s="81"/>
      <c r="D114" s="81"/>
      <c r="E114" s="70">
        <v>125690.55</v>
      </c>
      <c r="F114" s="70">
        <v>135535.89</v>
      </c>
      <c r="G114" s="112">
        <f t="shared" si="22"/>
        <v>0.9522196615506083</v>
      </c>
      <c r="H114" s="113">
        <f t="shared" si="20"/>
        <v>292747.65</v>
      </c>
    </row>
    <row r="115" spans="1:8" ht="12.75">
      <c r="A115" s="91" t="s">
        <v>56</v>
      </c>
      <c r="B115" s="70">
        <f t="shared" si="21"/>
        <v>343790.3</v>
      </c>
      <c r="C115" s="81">
        <v>343890.3</v>
      </c>
      <c r="D115" s="81">
        <v>100</v>
      </c>
      <c r="E115" s="70">
        <v>200691.72</v>
      </c>
      <c r="F115" s="70">
        <v>33338.6</v>
      </c>
      <c r="G115" s="112">
        <f t="shared" si="22"/>
        <v>0.09697364934380057</v>
      </c>
      <c r="H115" s="113">
        <f t="shared" si="20"/>
        <v>511143.42000000004</v>
      </c>
    </row>
    <row r="116" spans="1:8" ht="13.5" thickBot="1">
      <c r="A116" s="91" t="s">
        <v>53</v>
      </c>
      <c r="B116" s="103">
        <f t="shared" si="21"/>
        <v>951179.6200000001</v>
      </c>
      <c r="C116" s="92"/>
      <c r="D116" s="92"/>
      <c r="E116" s="103">
        <v>262418.77</v>
      </c>
      <c r="F116" s="103">
        <v>335599.24</v>
      </c>
      <c r="G116" s="83">
        <f>F116/E98</f>
        <v>1.0185392469159906</v>
      </c>
      <c r="H116" s="84">
        <f t="shared" si="20"/>
        <v>877999.1500000001</v>
      </c>
    </row>
    <row r="117" spans="1:8" ht="13.5" thickBot="1">
      <c r="A117" s="99" t="s">
        <v>13</v>
      </c>
      <c r="B117" s="100">
        <f>SUM(B102:B116)</f>
        <v>14528625.430000007</v>
      </c>
      <c r="C117" s="100">
        <f>SUM(C102:C116)</f>
        <v>343890.3</v>
      </c>
      <c r="D117" s="100">
        <f>SUM(D102:D116)</f>
        <v>100</v>
      </c>
      <c r="E117" s="100">
        <f>SUM(E102:E116)</f>
        <v>4266971.5200000005</v>
      </c>
      <c r="F117" s="100">
        <f>SUM(F102:F116)</f>
        <v>4589148.89</v>
      </c>
      <c r="G117" s="101">
        <f>F117/E99</f>
        <v>0.9151378816184617</v>
      </c>
      <c r="H117" s="100">
        <f>SUM(H102:H116)</f>
        <v>14206448.060000004</v>
      </c>
    </row>
    <row r="118" ht="13.5" thickBot="1"/>
    <row r="119" spans="1:8" ht="26.25" thickBot="1">
      <c r="A119" s="72" t="s">
        <v>71</v>
      </c>
      <c r="B119" s="123" t="s">
        <v>10</v>
      </c>
      <c r="C119" s="123"/>
      <c r="D119" s="123"/>
      <c r="E119" s="123" t="s">
        <v>72</v>
      </c>
      <c r="F119" s="123" t="s">
        <v>73</v>
      </c>
      <c r="G119" s="137" t="s">
        <v>59</v>
      </c>
      <c r="H119" s="124" t="s">
        <v>58</v>
      </c>
    </row>
    <row r="120" spans="1:8" ht="12.75">
      <c r="A120" s="125" t="s">
        <v>60</v>
      </c>
      <c r="B120" s="122">
        <v>766869</v>
      </c>
      <c r="C120" s="122"/>
      <c r="D120" s="122"/>
      <c r="E120" s="122">
        <v>244804.01</v>
      </c>
      <c r="F120" s="122">
        <v>267106.9</v>
      </c>
      <c r="G120" s="138">
        <f>F120/E102</f>
        <v>1.1119519339450175</v>
      </c>
      <c r="H120" s="126">
        <v>744566.09</v>
      </c>
    </row>
    <row r="121" spans="1:8" ht="12.75">
      <c r="A121" s="127" t="s">
        <v>61</v>
      </c>
      <c r="B121" s="117">
        <v>1318633.48</v>
      </c>
      <c r="C121" s="117"/>
      <c r="D121" s="117"/>
      <c r="E121" s="117">
        <v>519853.47</v>
      </c>
      <c r="F121" s="117">
        <v>493242.3</v>
      </c>
      <c r="G121" s="139">
        <f aca="true" t="shared" si="23" ref="G121:G134">F121/E103</f>
        <v>0.9627305521928046</v>
      </c>
      <c r="H121" s="128">
        <v>1345244.6</v>
      </c>
    </row>
    <row r="122" spans="1:8" ht="12.75">
      <c r="A122" s="127" t="s">
        <v>62</v>
      </c>
      <c r="B122" s="117">
        <v>2360843.85</v>
      </c>
      <c r="C122" s="117"/>
      <c r="D122" s="117"/>
      <c r="E122" s="117">
        <v>488964.81</v>
      </c>
      <c r="F122" s="117">
        <v>527288.6</v>
      </c>
      <c r="G122" s="139">
        <f t="shared" si="23"/>
        <v>1.0717882544549842</v>
      </c>
      <c r="H122" s="128">
        <v>2322520</v>
      </c>
    </row>
    <row r="123" spans="1:8" ht="12.75">
      <c r="A123" s="127" t="s">
        <v>63</v>
      </c>
      <c r="B123" s="117">
        <v>857409.1300000001</v>
      </c>
      <c r="C123" s="117"/>
      <c r="D123" s="117"/>
      <c r="E123" s="117">
        <v>380764.74</v>
      </c>
      <c r="F123" s="117">
        <v>429065.7900000001</v>
      </c>
      <c r="G123" s="139">
        <f t="shared" si="23"/>
        <v>1.0937067363839863</v>
      </c>
      <c r="H123" s="128">
        <v>809108.0799999996</v>
      </c>
    </row>
    <row r="124" spans="1:8" ht="12.75">
      <c r="A124" s="127" t="s">
        <v>64</v>
      </c>
      <c r="B124" s="117">
        <v>1654242.45</v>
      </c>
      <c r="C124" s="117"/>
      <c r="D124" s="117"/>
      <c r="E124" s="117">
        <v>332890.78</v>
      </c>
      <c r="F124" s="117">
        <v>401203.2</v>
      </c>
      <c r="G124" s="139">
        <f t="shared" si="23"/>
        <v>1.1976617482724943</v>
      </c>
      <c r="H124" s="128">
        <v>1585930</v>
      </c>
    </row>
    <row r="125" spans="1:8" ht="12.75">
      <c r="A125" s="127" t="s">
        <v>1</v>
      </c>
      <c r="B125" s="117">
        <v>374166.63</v>
      </c>
      <c r="C125" s="117"/>
      <c r="D125" s="117"/>
      <c r="E125" s="117">
        <v>249367.02</v>
      </c>
      <c r="F125" s="117">
        <v>272562.6</v>
      </c>
      <c r="G125" s="139">
        <f t="shared" si="23"/>
        <v>1.0229309077862254</v>
      </c>
      <c r="H125" s="128">
        <v>350971.06</v>
      </c>
    </row>
    <row r="126" spans="1:8" ht="12.75">
      <c r="A126" s="127" t="s">
        <v>65</v>
      </c>
      <c r="B126" s="117">
        <v>210730.53</v>
      </c>
      <c r="C126" s="117"/>
      <c r="D126" s="117"/>
      <c r="E126" s="117">
        <v>115519.69</v>
      </c>
      <c r="F126" s="117">
        <v>114793.6</v>
      </c>
      <c r="G126" s="139">
        <f t="shared" si="23"/>
        <v>0.8525894615255727</v>
      </c>
      <c r="H126" s="128">
        <v>211456.67</v>
      </c>
    </row>
    <row r="127" spans="1:8" ht="12.75">
      <c r="A127" s="127" t="s">
        <v>49</v>
      </c>
      <c r="B127" s="117">
        <v>1007308.68</v>
      </c>
      <c r="C127" s="117"/>
      <c r="D127" s="117"/>
      <c r="E127" s="117">
        <v>295547.52</v>
      </c>
      <c r="F127" s="117">
        <v>215397.5</v>
      </c>
      <c r="G127" s="139">
        <f t="shared" si="23"/>
        <v>1.1320555497801714</v>
      </c>
      <c r="H127" s="128">
        <v>1087458.7</v>
      </c>
    </row>
    <row r="128" spans="1:8" ht="12.75">
      <c r="A128" s="127" t="s">
        <v>50</v>
      </c>
      <c r="B128" s="117">
        <v>1275719.65</v>
      </c>
      <c r="C128" s="117"/>
      <c r="D128" s="117"/>
      <c r="E128" s="117">
        <v>245559.53</v>
      </c>
      <c r="F128" s="117">
        <v>175557.1</v>
      </c>
      <c r="G128" s="139">
        <f t="shared" si="23"/>
        <v>1.1132866513799662</v>
      </c>
      <c r="H128" s="128">
        <v>1345722</v>
      </c>
    </row>
    <row r="129" spans="1:8" ht="12.75">
      <c r="A129" s="127" t="s">
        <v>66</v>
      </c>
      <c r="B129" s="117">
        <v>730567</v>
      </c>
      <c r="C129" s="117"/>
      <c r="D129" s="117"/>
      <c r="E129" s="117">
        <v>348907.28</v>
      </c>
      <c r="F129" s="117">
        <v>444403</v>
      </c>
      <c r="G129" s="139">
        <f t="shared" si="23"/>
        <v>1.2523589362731142</v>
      </c>
      <c r="H129" s="128">
        <v>635071.24</v>
      </c>
    </row>
    <row r="130" spans="1:8" ht="12.75">
      <c r="A130" s="127" t="s">
        <v>33</v>
      </c>
      <c r="B130" s="117">
        <v>1557397.85</v>
      </c>
      <c r="C130" s="117"/>
      <c r="D130" s="117"/>
      <c r="E130" s="117">
        <v>377653.81</v>
      </c>
      <c r="F130" s="117">
        <v>337890.8</v>
      </c>
      <c r="G130" s="139">
        <f t="shared" si="23"/>
        <v>0.837647932615475</v>
      </c>
      <c r="H130" s="128">
        <v>1597160.9</v>
      </c>
    </row>
    <row r="131" spans="1:8" ht="12.75">
      <c r="A131" s="127" t="s">
        <v>67</v>
      </c>
      <c r="B131" s="117">
        <v>412431.65</v>
      </c>
      <c r="C131" s="117"/>
      <c r="D131" s="117"/>
      <c r="E131" s="117">
        <v>203266.28</v>
      </c>
      <c r="F131" s="117">
        <v>217120.5</v>
      </c>
      <c r="G131" s="139">
        <f>F131/E113</f>
        <v>1.0907031185989722</v>
      </c>
      <c r="H131" s="128">
        <v>398577.43</v>
      </c>
    </row>
    <row r="132" spans="1:8" ht="12.75">
      <c r="A132" s="127" t="s">
        <v>68</v>
      </c>
      <c r="B132" s="117">
        <v>290985.59</v>
      </c>
      <c r="C132" s="117"/>
      <c r="D132" s="117"/>
      <c r="E132" s="117">
        <v>125800.67</v>
      </c>
      <c r="F132" s="117">
        <v>116056</v>
      </c>
      <c r="G132" s="139">
        <f t="shared" si="23"/>
        <v>0.9233470614934853</v>
      </c>
      <c r="H132" s="128">
        <v>300730.3</v>
      </c>
    </row>
    <row r="133" spans="1:8" ht="12.75">
      <c r="A133" s="127" t="s">
        <v>56</v>
      </c>
      <c r="B133" s="117">
        <v>511143.42</v>
      </c>
      <c r="C133" s="117"/>
      <c r="D133" s="117"/>
      <c r="E133" s="117">
        <v>222965.81</v>
      </c>
      <c r="F133" s="117">
        <v>72396.5</v>
      </c>
      <c r="G133" s="139">
        <f t="shared" si="23"/>
        <v>0.36073486240488645</v>
      </c>
      <c r="H133" s="128">
        <v>661712.73</v>
      </c>
    </row>
    <row r="134" spans="1:8" ht="13.5" thickBot="1">
      <c r="A134" s="129" t="s">
        <v>69</v>
      </c>
      <c r="B134" s="130">
        <v>877999.15</v>
      </c>
      <c r="C134" s="130">
        <v>296278.97</v>
      </c>
      <c r="D134" s="130">
        <v>265588.3</v>
      </c>
      <c r="E134" s="130">
        <v>296278.97</v>
      </c>
      <c r="F134" s="130">
        <v>265588.3</v>
      </c>
      <c r="G134" s="140">
        <f t="shared" si="23"/>
        <v>1.0120781375509076</v>
      </c>
      <c r="H134" s="131">
        <v>908689.83</v>
      </c>
    </row>
    <row r="135" spans="1:8" ht="16.5" customHeight="1" thickBot="1">
      <c r="A135" s="132" t="s">
        <v>70</v>
      </c>
      <c r="B135" s="133">
        <f>SUM(B120:B134)</f>
        <v>14206448.06</v>
      </c>
      <c r="C135" s="133">
        <v>4448144.39</v>
      </c>
      <c r="D135" s="133">
        <v>4349672.6899999995</v>
      </c>
      <c r="E135" s="133">
        <f>SUM(E120:E134)</f>
        <v>4448144.39</v>
      </c>
      <c r="F135" s="133">
        <f>SUM(F120:F134)</f>
        <v>4349672.69</v>
      </c>
      <c r="G135" s="134">
        <f>F135/E117</f>
        <v>1.0193817018961495</v>
      </c>
      <c r="H135" s="135">
        <f>SUM(H120:H134)</f>
        <v>14304919.63</v>
      </c>
    </row>
    <row r="136" ht="13.5" thickBot="1"/>
    <row r="137" spans="1:8" ht="26.25" thickBot="1">
      <c r="A137" s="72" t="s">
        <v>76</v>
      </c>
      <c r="B137" s="123" t="s">
        <v>10</v>
      </c>
      <c r="C137" s="119"/>
      <c r="D137" s="119"/>
      <c r="E137" s="118" t="s">
        <v>72</v>
      </c>
      <c r="F137" s="118" t="s">
        <v>73</v>
      </c>
      <c r="G137" s="136" t="s">
        <v>74</v>
      </c>
      <c r="H137" s="121" t="s">
        <v>58</v>
      </c>
    </row>
    <row r="138" spans="1:8" ht="14.25" customHeight="1">
      <c r="A138" s="91" t="s">
        <v>60</v>
      </c>
      <c r="B138" s="80">
        <v>744566.09</v>
      </c>
      <c r="C138" s="92"/>
      <c r="D138" s="92"/>
      <c r="E138" s="80">
        <v>251275.4</v>
      </c>
      <c r="F138" s="80">
        <v>261253.54</v>
      </c>
      <c r="G138" s="83">
        <f>F138/E138</f>
        <v>1.0397099755885375</v>
      </c>
      <c r="H138" s="84">
        <v>734587.95</v>
      </c>
    </row>
    <row r="139" spans="1:8" ht="12.75">
      <c r="A139" s="79" t="s">
        <v>61</v>
      </c>
      <c r="B139" s="82">
        <v>1345244.64</v>
      </c>
      <c r="C139" s="81"/>
      <c r="D139" s="81"/>
      <c r="E139" s="82">
        <v>511841.89</v>
      </c>
      <c r="F139" s="82">
        <v>541581.25</v>
      </c>
      <c r="G139" s="83">
        <f aca="true" t="shared" si="24" ref="G139:G153">F139/E139</f>
        <v>1.0581026300914917</v>
      </c>
      <c r="H139" s="113">
        <v>1315505.28</v>
      </c>
    </row>
    <row r="140" spans="1:8" ht="12.75">
      <c r="A140" s="79" t="s">
        <v>62</v>
      </c>
      <c r="B140" s="82">
        <v>2322520.02</v>
      </c>
      <c r="C140" s="81"/>
      <c r="D140" s="81"/>
      <c r="E140" s="82">
        <v>475016.51</v>
      </c>
      <c r="F140" s="82">
        <v>479386.01</v>
      </c>
      <c r="G140" s="83">
        <f t="shared" si="24"/>
        <v>1.0091986276434897</v>
      </c>
      <c r="H140" s="113">
        <v>2318150.52</v>
      </c>
    </row>
    <row r="141" spans="1:8" ht="12.75">
      <c r="A141" s="79" t="s">
        <v>63</v>
      </c>
      <c r="B141" s="82">
        <v>809108.0799999996</v>
      </c>
      <c r="C141" s="81"/>
      <c r="D141" s="81"/>
      <c r="E141" s="82">
        <v>393524.7899999999</v>
      </c>
      <c r="F141" s="82">
        <v>397764.26999999996</v>
      </c>
      <c r="G141" s="83">
        <f t="shared" si="24"/>
        <v>1.010773095133346</v>
      </c>
      <c r="H141" s="113">
        <v>804868.5999999999</v>
      </c>
    </row>
    <row r="142" spans="1:8" ht="12.75">
      <c r="A142" s="79" t="s">
        <v>64</v>
      </c>
      <c r="B142" s="82">
        <v>1585929.99</v>
      </c>
      <c r="C142" s="81"/>
      <c r="D142" s="81"/>
      <c r="E142" s="82">
        <v>366137.71</v>
      </c>
      <c r="F142" s="82">
        <v>398561.56</v>
      </c>
      <c r="G142" s="83">
        <f t="shared" si="24"/>
        <v>1.0885564341351235</v>
      </c>
      <c r="H142" s="113">
        <v>1553506.14</v>
      </c>
    </row>
    <row r="143" spans="1:8" ht="12.75">
      <c r="A143" s="79" t="s">
        <v>1</v>
      </c>
      <c r="B143" s="82">
        <v>350971.06</v>
      </c>
      <c r="C143" s="81"/>
      <c r="D143" s="81"/>
      <c r="E143" s="82">
        <v>268976.69</v>
      </c>
      <c r="F143" s="82">
        <v>254359.52</v>
      </c>
      <c r="G143" s="83">
        <f t="shared" si="24"/>
        <v>0.9456563689589607</v>
      </c>
      <c r="H143" s="113">
        <v>365588.23</v>
      </c>
    </row>
    <row r="144" spans="1:8" ht="12.75">
      <c r="A144" s="79" t="s">
        <v>65</v>
      </c>
      <c r="B144" s="82">
        <v>211456.67</v>
      </c>
      <c r="C144" s="81"/>
      <c r="D144" s="81"/>
      <c r="E144" s="82">
        <v>128298.06</v>
      </c>
      <c r="F144" s="82">
        <v>110629.01</v>
      </c>
      <c r="G144" s="83">
        <f t="shared" si="24"/>
        <v>0.8622812379236288</v>
      </c>
      <c r="H144" s="113">
        <v>229125.72</v>
      </c>
    </row>
    <row r="145" spans="1:8" ht="12.75">
      <c r="A145" s="79" t="s">
        <v>49</v>
      </c>
      <c r="B145" s="82">
        <v>1087458.69</v>
      </c>
      <c r="C145" s="81"/>
      <c r="D145" s="81"/>
      <c r="E145" s="82">
        <v>298478.87</v>
      </c>
      <c r="F145" s="82">
        <v>314892.93</v>
      </c>
      <c r="G145" s="83">
        <f t="shared" si="24"/>
        <v>1.0549923684715101</v>
      </c>
      <c r="H145" s="113">
        <v>1071044.63</v>
      </c>
    </row>
    <row r="146" spans="1:8" ht="12.75">
      <c r="A146" s="79" t="s">
        <v>50</v>
      </c>
      <c r="B146" s="82">
        <v>1345722.04</v>
      </c>
      <c r="C146" s="81"/>
      <c r="D146" s="81"/>
      <c r="E146" s="82">
        <v>255596.15</v>
      </c>
      <c r="F146" s="82">
        <v>292136.38</v>
      </c>
      <c r="G146" s="83">
        <f t="shared" si="24"/>
        <v>1.1429607996834068</v>
      </c>
      <c r="H146" s="113">
        <v>1309181.81</v>
      </c>
    </row>
    <row r="147" spans="1:8" ht="12.75">
      <c r="A147" s="79" t="s">
        <v>66</v>
      </c>
      <c r="B147" s="82">
        <v>635071.24</v>
      </c>
      <c r="C147" s="81"/>
      <c r="D147" s="81"/>
      <c r="E147" s="82">
        <v>356185.22000000003</v>
      </c>
      <c r="F147" s="82">
        <v>383491.84</v>
      </c>
      <c r="G147" s="83">
        <f t="shared" si="24"/>
        <v>1.0766641018961989</v>
      </c>
      <c r="H147" s="113">
        <v>607764.62</v>
      </c>
    </row>
    <row r="148" spans="1:8" ht="12.75">
      <c r="A148" s="79" t="s">
        <v>33</v>
      </c>
      <c r="B148" s="82">
        <v>1597160.87</v>
      </c>
      <c r="C148" s="81"/>
      <c r="D148" s="81"/>
      <c r="E148" s="82">
        <v>392925.11000000004</v>
      </c>
      <c r="F148" s="82">
        <v>438226.5</v>
      </c>
      <c r="G148" s="83">
        <f t="shared" si="24"/>
        <v>1.1152926826183238</v>
      </c>
      <c r="H148" s="113">
        <v>1551859.48</v>
      </c>
    </row>
    <row r="149" spans="1:8" ht="12.75">
      <c r="A149" s="79" t="s">
        <v>67</v>
      </c>
      <c r="B149" s="82">
        <v>398577.43</v>
      </c>
      <c r="C149" s="81"/>
      <c r="D149" s="81"/>
      <c r="E149" s="82">
        <v>203122.95</v>
      </c>
      <c r="F149" s="82">
        <v>203111.77</v>
      </c>
      <c r="G149" s="83">
        <f t="shared" si="24"/>
        <v>0.9999449594445137</v>
      </c>
      <c r="H149" s="113">
        <v>398588.61</v>
      </c>
    </row>
    <row r="150" spans="1:8" ht="12.75">
      <c r="A150" s="79" t="s">
        <v>68</v>
      </c>
      <c r="B150" s="82">
        <v>300730.3</v>
      </c>
      <c r="C150" s="81"/>
      <c r="D150" s="81"/>
      <c r="E150" s="82">
        <v>123338.36000000002</v>
      </c>
      <c r="F150" s="82">
        <v>141375.56</v>
      </c>
      <c r="G150" s="83">
        <f t="shared" si="24"/>
        <v>1.1462416072339536</v>
      </c>
      <c r="H150" s="113">
        <v>282693.1</v>
      </c>
    </row>
    <row r="151" spans="1:8" ht="12.75">
      <c r="A151" s="79" t="s">
        <v>56</v>
      </c>
      <c r="B151" s="82">
        <v>661712.73</v>
      </c>
      <c r="C151" s="81"/>
      <c r="D151" s="81"/>
      <c r="E151" s="82">
        <v>266284.94</v>
      </c>
      <c r="F151" s="82">
        <v>119650.3</v>
      </c>
      <c r="G151" s="83">
        <f t="shared" si="24"/>
        <v>0.44933183228461965</v>
      </c>
      <c r="H151" s="113">
        <v>808347.37</v>
      </c>
    </row>
    <row r="152" spans="1:8" ht="13.5" thickBot="1">
      <c r="A152" s="93" t="s">
        <v>69</v>
      </c>
      <c r="B152" s="96">
        <v>908689.83</v>
      </c>
      <c r="C152" s="95"/>
      <c r="D152" s="95"/>
      <c r="E152" s="96">
        <v>310720.70999999996</v>
      </c>
      <c r="F152" s="96">
        <v>338309.01</v>
      </c>
      <c r="G152" s="97">
        <f t="shared" si="24"/>
        <v>1.0887880952640718</v>
      </c>
      <c r="H152" s="142">
        <v>881101.53</v>
      </c>
    </row>
    <row r="153" spans="1:8" ht="13.5" thickBot="1">
      <c r="A153" s="99" t="s">
        <v>75</v>
      </c>
      <c r="B153" s="100">
        <v>14304919.68</v>
      </c>
      <c r="C153" s="141"/>
      <c r="D153" s="141"/>
      <c r="E153" s="100">
        <v>4601723.36</v>
      </c>
      <c r="F153" s="100">
        <v>4674729.449999999</v>
      </c>
      <c r="G153" s="101">
        <f t="shared" si="24"/>
        <v>1.0158649454320954</v>
      </c>
      <c r="H153" s="102">
        <v>14231913.59</v>
      </c>
    </row>
    <row r="154" ht="13.5" thickBot="1"/>
    <row r="155" spans="1:8" ht="26.25" thickBot="1">
      <c r="A155" s="151" t="s">
        <v>78</v>
      </c>
      <c r="B155" s="150" t="s">
        <v>10</v>
      </c>
      <c r="C155" s="119"/>
      <c r="D155" s="119"/>
      <c r="E155" s="118" t="s">
        <v>72</v>
      </c>
      <c r="F155" s="118" t="s">
        <v>73</v>
      </c>
      <c r="G155" s="136" t="s">
        <v>77</v>
      </c>
      <c r="H155" s="121" t="s">
        <v>58</v>
      </c>
    </row>
    <row r="156" spans="1:8" ht="12.75">
      <c r="A156" s="148" t="s">
        <v>60</v>
      </c>
      <c r="B156" s="75">
        <v>734587.95</v>
      </c>
      <c r="C156" s="92"/>
      <c r="D156" s="92"/>
      <c r="E156" s="80">
        <v>254531.48</v>
      </c>
      <c r="F156" s="80">
        <v>243632.83</v>
      </c>
      <c r="G156" s="83">
        <v>0.9695848857468737</v>
      </c>
      <c r="H156" s="84">
        <v>745486.6</v>
      </c>
    </row>
    <row r="157" spans="1:8" ht="12.75">
      <c r="A157" s="145" t="s">
        <v>61</v>
      </c>
      <c r="B157" s="82">
        <v>1315505.28</v>
      </c>
      <c r="C157" s="81"/>
      <c r="D157" s="81"/>
      <c r="E157" s="82">
        <v>505004.66</v>
      </c>
      <c r="F157" s="82">
        <v>630391.21</v>
      </c>
      <c r="G157" s="112">
        <v>1.2316131647607036</v>
      </c>
      <c r="H157" s="113">
        <v>1190118.73</v>
      </c>
    </row>
    <row r="158" spans="1:8" ht="12.75">
      <c r="A158" s="145" t="s">
        <v>62</v>
      </c>
      <c r="B158" s="82">
        <v>2318150.52</v>
      </c>
      <c r="C158" s="81"/>
      <c r="D158" s="81"/>
      <c r="E158" s="82">
        <v>469602.5</v>
      </c>
      <c r="F158" s="82">
        <v>575641.86</v>
      </c>
      <c r="G158" s="112">
        <v>1.2118354791499772</v>
      </c>
      <c r="H158" s="113">
        <v>2212111.16</v>
      </c>
    </row>
    <row r="159" spans="1:8" ht="12.75">
      <c r="A159" s="145" t="s">
        <v>63</v>
      </c>
      <c r="B159" s="82">
        <v>804868.6</v>
      </c>
      <c r="C159" s="81"/>
      <c r="D159" s="81"/>
      <c r="E159" s="82">
        <v>411993.57</v>
      </c>
      <c r="F159" s="82">
        <v>476834.47</v>
      </c>
      <c r="G159" s="112">
        <v>1.21170122471827</v>
      </c>
      <c r="H159" s="113">
        <v>740027.7</v>
      </c>
    </row>
    <row r="160" spans="1:8" ht="12.75">
      <c r="A160" s="145" t="s">
        <v>64</v>
      </c>
      <c r="B160" s="82">
        <v>1553506.14</v>
      </c>
      <c r="C160" s="81"/>
      <c r="D160" s="81"/>
      <c r="E160" s="82">
        <v>363219.61</v>
      </c>
      <c r="F160" s="82">
        <v>372665.28</v>
      </c>
      <c r="G160" s="112">
        <v>1.0178281827348514</v>
      </c>
      <c r="H160" s="113">
        <v>1544060.47</v>
      </c>
    </row>
    <row r="161" spans="1:8" ht="12.75">
      <c r="A161" s="145" t="s">
        <v>1</v>
      </c>
      <c r="B161" s="82">
        <v>365588.23</v>
      </c>
      <c r="C161" s="81"/>
      <c r="D161" s="81"/>
      <c r="E161" s="82">
        <v>274667.01</v>
      </c>
      <c r="F161" s="82">
        <v>277593.4</v>
      </c>
      <c r="G161" s="112">
        <v>1.0320351551653046</v>
      </c>
      <c r="H161" s="113">
        <v>362661.84</v>
      </c>
    </row>
    <row r="162" spans="1:8" ht="12.75">
      <c r="A162" s="145" t="s">
        <v>65</v>
      </c>
      <c r="B162" s="82">
        <v>229125.72</v>
      </c>
      <c r="C162" s="81"/>
      <c r="D162" s="81"/>
      <c r="E162" s="82">
        <v>137194.55</v>
      </c>
      <c r="F162" s="82">
        <v>177501.86</v>
      </c>
      <c r="G162" s="112">
        <v>1.3835116446811433</v>
      </c>
      <c r="H162" s="113">
        <v>188818.41</v>
      </c>
    </row>
    <row r="163" spans="1:8" ht="12.75">
      <c r="A163" s="145" t="s">
        <v>49</v>
      </c>
      <c r="B163" s="82">
        <v>1071044.63</v>
      </c>
      <c r="C163" s="81"/>
      <c r="D163" s="81"/>
      <c r="E163" s="82">
        <v>310630.09</v>
      </c>
      <c r="F163" s="82">
        <v>425851.9</v>
      </c>
      <c r="G163" s="112">
        <v>1.4267405260546584</v>
      </c>
      <c r="H163" s="113">
        <v>955822.82</v>
      </c>
    </row>
    <row r="164" spans="1:8" ht="12.75">
      <c r="A164" s="145" t="s">
        <v>50</v>
      </c>
      <c r="B164" s="82">
        <v>1309181.81</v>
      </c>
      <c r="C164" s="81"/>
      <c r="D164" s="81"/>
      <c r="E164" s="82">
        <v>265709.14</v>
      </c>
      <c r="F164" s="82">
        <v>272638.22</v>
      </c>
      <c r="G164" s="112">
        <v>1.0666757695685165</v>
      </c>
      <c r="H164" s="113">
        <v>1302252.73</v>
      </c>
    </row>
    <row r="165" spans="1:8" ht="12.75">
      <c r="A165" s="145" t="s">
        <v>66</v>
      </c>
      <c r="B165" s="82">
        <v>607764.62</v>
      </c>
      <c r="C165" s="81"/>
      <c r="D165" s="81"/>
      <c r="E165" s="82">
        <v>366622.96</v>
      </c>
      <c r="F165" s="82">
        <v>437800.43</v>
      </c>
      <c r="G165" s="112">
        <v>1.2291369922648672</v>
      </c>
      <c r="H165" s="113">
        <v>536587.15</v>
      </c>
    </row>
    <row r="166" spans="1:8" ht="12.75">
      <c r="A166" s="145" t="s">
        <v>33</v>
      </c>
      <c r="B166" s="82">
        <v>1551859.48</v>
      </c>
      <c r="C166" s="81"/>
      <c r="D166" s="81"/>
      <c r="E166" s="82">
        <v>361807.41</v>
      </c>
      <c r="F166" s="82">
        <v>536641.25</v>
      </c>
      <c r="G166" s="112">
        <v>1.3657596227433773</v>
      </c>
      <c r="H166" s="113">
        <v>1377025.64</v>
      </c>
    </row>
    <row r="167" spans="1:8" ht="12.75">
      <c r="A167" s="145" t="s">
        <v>67</v>
      </c>
      <c r="B167" s="82">
        <v>398588.61</v>
      </c>
      <c r="C167" s="81"/>
      <c r="D167" s="81"/>
      <c r="E167" s="82">
        <v>217410.72</v>
      </c>
      <c r="F167" s="82">
        <v>206196.31</v>
      </c>
      <c r="G167" s="112">
        <v>1.015130540394377</v>
      </c>
      <c r="H167" s="113">
        <v>409803.02</v>
      </c>
    </row>
    <row r="168" spans="1:8" ht="12.75">
      <c r="A168" s="145" t="s">
        <v>68</v>
      </c>
      <c r="B168" s="82">
        <v>282693.1</v>
      </c>
      <c r="C168" s="81"/>
      <c r="D168" s="81"/>
      <c r="E168" s="82">
        <v>127608.58</v>
      </c>
      <c r="F168" s="82">
        <v>141884.09</v>
      </c>
      <c r="G168" s="112">
        <v>1.1503646554080984</v>
      </c>
      <c r="H168" s="113">
        <v>268417.59</v>
      </c>
    </row>
    <row r="169" spans="1:8" ht="12.75">
      <c r="A169" s="145" t="s">
        <v>56</v>
      </c>
      <c r="B169" s="82">
        <v>808347.37</v>
      </c>
      <c r="C169" s="81"/>
      <c r="D169" s="81"/>
      <c r="E169" s="82">
        <v>249647.89</v>
      </c>
      <c r="F169" s="82">
        <v>115070.22</v>
      </c>
      <c r="G169" s="112">
        <v>0.43213191102733783</v>
      </c>
      <c r="H169" s="113">
        <v>942925.04</v>
      </c>
    </row>
    <row r="170" spans="1:8" ht="13.5" thickBot="1">
      <c r="A170" s="149" t="s">
        <v>69</v>
      </c>
      <c r="B170" s="88">
        <v>881101.53</v>
      </c>
      <c r="C170" s="95"/>
      <c r="D170" s="95"/>
      <c r="E170" s="96">
        <v>355272.4</v>
      </c>
      <c r="F170" s="96">
        <v>310230.97</v>
      </c>
      <c r="G170" s="147">
        <v>0.9984238578754533</v>
      </c>
      <c r="H170" s="142">
        <v>926142.96</v>
      </c>
    </row>
    <row r="171" spans="1:8" ht="13.5" thickBot="1">
      <c r="A171" s="99" t="s">
        <v>75</v>
      </c>
      <c r="B171" s="152">
        <v>14231913.59</v>
      </c>
      <c r="C171" s="141"/>
      <c r="D171" s="141"/>
      <c r="E171" s="100">
        <v>4670922.57</v>
      </c>
      <c r="F171" s="100">
        <v>5200574.299999999</v>
      </c>
      <c r="G171" s="101">
        <v>1.1301362322658175</v>
      </c>
      <c r="H171" s="102">
        <v>13702261.860000001</v>
      </c>
    </row>
    <row r="172" ht="13.5" thickBot="1"/>
    <row r="173" spans="1:8" ht="26.25" thickBot="1">
      <c r="A173" s="151" t="s">
        <v>80</v>
      </c>
      <c r="B173" s="150" t="s">
        <v>10</v>
      </c>
      <c r="C173" s="119"/>
      <c r="D173" s="119"/>
      <c r="E173" s="118" t="s">
        <v>72</v>
      </c>
      <c r="F173" s="118" t="s">
        <v>73</v>
      </c>
      <c r="G173" s="136" t="s">
        <v>79</v>
      </c>
      <c r="H173" s="121" t="s">
        <v>58</v>
      </c>
    </row>
    <row r="174" spans="1:8" ht="12.75">
      <c r="A174" s="144" t="s">
        <v>60</v>
      </c>
      <c r="B174" s="80">
        <v>745486.6</v>
      </c>
      <c r="C174" s="92"/>
      <c r="D174" s="92"/>
      <c r="E174" s="80">
        <v>349917.7</v>
      </c>
      <c r="F174" s="80">
        <v>319916.45</v>
      </c>
      <c r="G174" s="83">
        <f>F174/E156</f>
        <v>1.2568836279111724</v>
      </c>
      <c r="H174" s="80">
        <v>775487.85</v>
      </c>
    </row>
    <row r="175" spans="1:8" ht="12.75">
      <c r="A175" s="143" t="s">
        <v>61</v>
      </c>
      <c r="B175" s="82">
        <v>1190118.73</v>
      </c>
      <c r="C175" s="81"/>
      <c r="D175" s="81"/>
      <c r="E175" s="82">
        <v>655842.01</v>
      </c>
      <c r="F175" s="82">
        <v>759147.62</v>
      </c>
      <c r="G175" s="112">
        <f aca="true" t="shared" si="25" ref="G175:G189">F175/E157</f>
        <v>1.5032487422987344</v>
      </c>
      <c r="H175" s="82">
        <v>1086813.12</v>
      </c>
    </row>
    <row r="176" spans="1:8" ht="12.75">
      <c r="A176" s="143" t="s">
        <v>62</v>
      </c>
      <c r="B176" s="82">
        <v>2212111.16</v>
      </c>
      <c r="C176" s="81"/>
      <c r="D176" s="81"/>
      <c r="E176" s="82">
        <v>682501.89</v>
      </c>
      <c r="F176" s="82">
        <v>673213.67</v>
      </c>
      <c r="G176" s="112">
        <f t="shared" si="25"/>
        <v>1.433581954951262</v>
      </c>
      <c r="H176" s="82">
        <v>2221399.38</v>
      </c>
    </row>
    <row r="177" spans="1:8" ht="12.75">
      <c r="A177" s="143" t="s">
        <v>63</v>
      </c>
      <c r="B177" s="82">
        <v>740027.7</v>
      </c>
      <c r="C177" s="81"/>
      <c r="D177" s="81"/>
      <c r="E177" s="82">
        <v>492507.53</v>
      </c>
      <c r="F177" s="82">
        <v>425081.17</v>
      </c>
      <c r="G177" s="112">
        <f t="shared" si="25"/>
        <v>1.0317665151910016</v>
      </c>
      <c r="H177" s="82">
        <v>807454.06</v>
      </c>
    </row>
    <row r="178" spans="1:8" ht="12.75">
      <c r="A178" s="143" t="s">
        <v>64</v>
      </c>
      <c r="B178" s="82">
        <v>1544060.47</v>
      </c>
      <c r="C178" s="81"/>
      <c r="D178" s="81"/>
      <c r="E178" s="82">
        <v>432258.81</v>
      </c>
      <c r="F178" s="82">
        <v>577633.82</v>
      </c>
      <c r="G178" s="112">
        <f t="shared" si="25"/>
        <v>1.5903156220006953</v>
      </c>
      <c r="H178" s="82">
        <v>1398685.46</v>
      </c>
    </row>
    <row r="179" spans="1:8" ht="12.75">
      <c r="A179" s="143" t="s">
        <v>1</v>
      </c>
      <c r="B179" s="82">
        <v>362661.84</v>
      </c>
      <c r="C179" s="81"/>
      <c r="D179" s="81"/>
      <c r="E179" s="82">
        <v>340986.27</v>
      </c>
      <c r="F179" s="82">
        <v>255030.76</v>
      </c>
      <c r="G179" s="112">
        <f t="shared" si="25"/>
        <v>0.9285088879075795</v>
      </c>
      <c r="H179" s="82">
        <v>448617.35</v>
      </c>
    </row>
    <row r="180" spans="1:8" ht="12.75">
      <c r="A180" s="143" t="s">
        <v>65</v>
      </c>
      <c r="B180" s="82">
        <v>188818.41</v>
      </c>
      <c r="C180" s="81"/>
      <c r="D180" s="81"/>
      <c r="E180" s="82">
        <v>179586.44</v>
      </c>
      <c r="F180" s="82">
        <v>119867.35</v>
      </c>
      <c r="G180" s="112">
        <f t="shared" si="25"/>
        <v>0.8737034379281102</v>
      </c>
      <c r="H180" s="82">
        <v>248537.5</v>
      </c>
    </row>
    <row r="181" spans="1:8" ht="12.75">
      <c r="A181" s="143" t="s">
        <v>49</v>
      </c>
      <c r="B181" s="82">
        <v>955822.82</v>
      </c>
      <c r="C181" s="81"/>
      <c r="D181" s="81"/>
      <c r="E181" s="82">
        <v>433121.59</v>
      </c>
      <c r="F181" s="82">
        <v>433195.1</v>
      </c>
      <c r="G181" s="112">
        <f t="shared" si="25"/>
        <v>1.3945690193760687</v>
      </c>
      <c r="H181" s="82">
        <v>955749.31</v>
      </c>
    </row>
    <row r="182" spans="1:8" ht="12.75">
      <c r="A182" s="143" t="s">
        <v>50</v>
      </c>
      <c r="B182" s="82">
        <v>1302252.73</v>
      </c>
      <c r="C182" s="81"/>
      <c r="D182" s="81"/>
      <c r="E182" s="82">
        <v>361562.08</v>
      </c>
      <c r="F182" s="82">
        <v>253402.96</v>
      </c>
      <c r="G182" s="112">
        <f t="shared" si="25"/>
        <v>0.9536855224475905</v>
      </c>
      <c r="H182" s="82">
        <v>1410411.85</v>
      </c>
    </row>
    <row r="183" spans="1:8" ht="12.75">
      <c r="A183" s="143" t="s">
        <v>66</v>
      </c>
      <c r="B183" s="82">
        <v>536587.15</v>
      </c>
      <c r="C183" s="81"/>
      <c r="D183" s="81"/>
      <c r="E183" s="82">
        <v>468217.18</v>
      </c>
      <c r="F183" s="82">
        <v>427820.79</v>
      </c>
      <c r="G183" s="112">
        <f t="shared" si="25"/>
        <v>1.1669230699572115</v>
      </c>
      <c r="H183" s="82">
        <v>576983.54</v>
      </c>
    </row>
    <row r="184" spans="1:8" ht="12.75">
      <c r="A184" s="143" t="s">
        <v>33</v>
      </c>
      <c r="B184" s="82">
        <v>1377025.64</v>
      </c>
      <c r="C184" s="81"/>
      <c r="D184" s="81"/>
      <c r="E184" s="82">
        <v>471359.62</v>
      </c>
      <c r="F184" s="82">
        <v>598980.36</v>
      </c>
      <c r="G184" s="112">
        <f t="shared" si="25"/>
        <v>1.6555226439392163</v>
      </c>
      <c r="H184" s="82">
        <v>1249404.9</v>
      </c>
    </row>
    <row r="185" spans="1:8" ht="12.75">
      <c r="A185" s="143" t="s">
        <v>67</v>
      </c>
      <c r="B185" s="82">
        <v>409803.02</v>
      </c>
      <c r="C185" s="81"/>
      <c r="D185" s="81"/>
      <c r="E185" s="82">
        <v>257235.18</v>
      </c>
      <c r="F185" s="82">
        <v>303803.21</v>
      </c>
      <c r="G185" s="112">
        <f>F185/E167</f>
        <v>1.397369964093767</v>
      </c>
      <c r="H185" s="82">
        <v>363234.99</v>
      </c>
    </row>
    <row r="186" spans="1:8" ht="12.75">
      <c r="A186" s="143" t="s">
        <v>68</v>
      </c>
      <c r="B186" s="82">
        <v>268417.59</v>
      </c>
      <c r="C186" s="81"/>
      <c r="D186" s="81"/>
      <c r="E186" s="82">
        <v>181657.99</v>
      </c>
      <c r="F186" s="82">
        <v>164476.33</v>
      </c>
      <c r="G186" s="112">
        <f t="shared" si="25"/>
        <v>1.2889127831373093</v>
      </c>
      <c r="H186" s="82">
        <v>285599.25</v>
      </c>
    </row>
    <row r="187" spans="1:8" ht="12.75">
      <c r="A187" s="143" t="s">
        <v>56</v>
      </c>
      <c r="B187" s="82">
        <v>942925.04</v>
      </c>
      <c r="C187" s="81"/>
      <c r="D187" s="81"/>
      <c r="E187" s="82">
        <v>374504.95</v>
      </c>
      <c r="F187" s="82">
        <v>182318.08</v>
      </c>
      <c r="G187" s="112">
        <f t="shared" si="25"/>
        <v>0.7303009050066475</v>
      </c>
      <c r="H187" s="82">
        <v>1135111.91</v>
      </c>
    </row>
    <row r="188" spans="1:8" ht="13.5" thickBot="1">
      <c r="A188" s="146" t="s">
        <v>69</v>
      </c>
      <c r="B188" s="96">
        <v>926142.96</v>
      </c>
      <c r="C188" s="95"/>
      <c r="D188" s="95"/>
      <c r="E188" s="96">
        <v>440055.36</v>
      </c>
      <c r="F188" s="96">
        <v>471808.2</v>
      </c>
      <c r="G188" s="147">
        <f t="shared" si="25"/>
        <v>1.328018162964531</v>
      </c>
      <c r="H188" s="96">
        <v>894390.12</v>
      </c>
    </row>
    <row r="189" spans="1:8" ht="13.5" thickBot="1">
      <c r="A189" s="99" t="s">
        <v>13</v>
      </c>
      <c r="B189" s="152">
        <v>13702261.860000001</v>
      </c>
      <c r="C189" s="141"/>
      <c r="D189" s="141"/>
      <c r="E189" s="100">
        <v>6121314.6000000015</v>
      </c>
      <c r="F189" s="100">
        <v>5965695.87</v>
      </c>
      <c r="G189" s="101">
        <f t="shared" si="25"/>
        <v>1.277198622027254</v>
      </c>
      <c r="H189" s="102">
        <v>13857880.59</v>
      </c>
    </row>
    <row r="191" ht="13.5" thickBot="1"/>
    <row r="192" spans="1:8" ht="26.25" thickBot="1">
      <c r="A192" s="151" t="s">
        <v>85</v>
      </c>
      <c r="B192" s="150" t="s">
        <v>81</v>
      </c>
      <c r="C192" s="119"/>
      <c r="D192" s="119"/>
      <c r="E192" s="118" t="s">
        <v>82</v>
      </c>
      <c r="F192" s="118" t="s">
        <v>83</v>
      </c>
      <c r="G192" s="136" t="s">
        <v>79</v>
      </c>
      <c r="H192" s="121" t="s">
        <v>58</v>
      </c>
    </row>
    <row r="193" spans="1:8" ht="12.75">
      <c r="A193" s="91" t="s">
        <v>60</v>
      </c>
      <c r="B193" s="144">
        <v>775487.85</v>
      </c>
      <c r="C193" s="92"/>
      <c r="D193" s="92"/>
      <c r="E193" s="144">
        <v>412096.47</v>
      </c>
      <c r="F193" s="144">
        <v>368523.75</v>
      </c>
      <c r="G193" s="83">
        <f>F193/E174</f>
        <v>1.053172646025051</v>
      </c>
      <c r="H193" s="156">
        <v>819060.57</v>
      </c>
    </row>
    <row r="194" spans="1:8" ht="12.75">
      <c r="A194" s="79" t="s">
        <v>61</v>
      </c>
      <c r="B194" s="143">
        <v>1086813.12</v>
      </c>
      <c r="C194" s="81"/>
      <c r="D194" s="81"/>
      <c r="E194" s="143">
        <v>775451.26</v>
      </c>
      <c r="F194" s="143">
        <v>618915.63</v>
      </c>
      <c r="G194" s="83">
        <f aca="true" t="shared" si="26" ref="G194:G201">F194/E175</f>
        <v>0.9436962264738119</v>
      </c>
      <c r="H194" s="157">
        <v>1243348.75</v>
      </c>
    </row>
    <row r="195" spans="1:8" ht="12.75">
      <c r="A195" s="79" t="s">
        <v>62</v>
      </c>
      <c r="B195" s="143">
        <v>2221399.38</v>
      </c>
      <c r="C195" s="81"/>
      <c r="D195" s="81"/>
      <c r="E195" s="143">
        <v>818496.08</v>
      </c>
      <c r="F195" s="143">
        <v>654680.21</v>
      </c>
      <c r="G195" s="83">
        <f t="shared" si="26"/>
        <v>0.9592357465852585</v>
      </c>
      <c r="H195" s="157">
        <v>2385215.25</v>
      </c>
    </row>
    <row r="196" spans="1:8" ht="12.75">
      <c r="A196" s="79" t="s">
        <v>63</v>
      </c>
      <c r="B196" s="143">
        <v>807454.06</v>
      </c>
      <c r="C196" s="81"/>
      <c r="D196" s="81"/>
      <c r="E196" s="143">
        <v>591548.91</v>
      </c>
      <c r="F196" s="143">
        <v>515442.71</v>
      </c>
      <c r="G196" s="83">
        <f t="shared" si="26"/>
        <v>1.0465681814042518</v>
      </c>
      <c r="H196" s="157">
        <v>883560.26</v>
      </c>
    </row>
    <row r="197" spans="1:8" ht="12.75">
      <c r="A197" s="79" t="s">
        <v>64</v>
      </c>
      <c r="B197" s="143">
        <v>1398685.46</v>
      </c>
      <c r="C197" s="81"/>
      <c r="D197" s="81"/>
      <c r="E197" s="143">
        <v>564392.59</v>
      </c>
      <c r="F197" s="143">
        <v>501654.95</v>
      </c>
      <c r="G197" s="83">
        <f t="shared" si="26"/>
        <v>1.1605430320783976</v>
      </c>
      <c r="H197" s="157">
        <v>1461423.1</v>
      </c>
    </row>
    <row r="198" spans="1:8" ht="12.75">
      <c r="A198" s="79" t="s">
        <v>1</v>
      </c>
      <c r="B198" s="143">
        <v>448617.35</v>
      </c>
      <c r="C198" s="81"/>
      <c r="D198" s="81"/>
      <c r="E198" s="143">
        <v>417607.25</v>
      </c>
      <c r="F198" s="143">
        <v>401259.48</v>
      </c>
      <c r="G198" s="83">
        <f t="shared" si="26"/>
        <v>1.1767613986334404</v>
      </c>
      <c r="H198" s="157">
        <v>464965.12</v>
      </c>
    </row>
    <row r="199" spans="1:8" ht="12.75">
      <c r="A199" s="79" t="s">
        <v>65</v>
      </c>
      <c r="B199" s="143">
        <v>248537.5</v>
      </c>
      <c r="C199" s="81"/>
      <c r="D199" s="81"/>
      <c r="E199" s="143">
        <v>216545.38</v>
      </c>
      <c r="F199" s="143">
        <v>150133.01</v>
      </c>
      <c r="G199" s="83">
        <f t="shared" si="26"/>
        <v>0.8359930181811055</v>
      </c>
      <c r="H199" s="157">
        <v>314949.87</v>
      </c>
    </row>
    <row r="200" spans="1:8" ht="12.75">
      <c r="A200" s="79" t="s">
        <v>49</v>
      </c>
      <c r="B200" s="143">
        <v>955749.31</v>
      </c>
      <c r="C200" s="81"/>
      <c r="D200" s="81"/>
      <c r="E200" s="143">
        <v>495926.7</v>
      </c>
      <c r="F200" s="143">
        <v>408885.59</v>
      </c>
      <c r="G200" s="83">
        <f t="shared" si="26"/>
        <v>0.9440434266968775</v>
      </c>
      <c r="H200" s="157">
        <v>1042790.42</v>
      </c>
    </row>
    <row r="201" spans="1:8" ht="12.75">
      <c r="A201" s="79" t="s">
        <v>50</v>
      </c>
      <c r="B201" s="143">
        <v>1410411.85</v>
      </c>
      <c r="C201" s="81"/>
      <c r="D201" s="81"/>
      <c r="E201" s="143">
        <v>549576.85</v>
      </c>
      <c r="F201" s="143">
        <v>343532.78</v>
      </c>
      <c r="G201" s="83">
        <f t="shared" si="26"/>
        <v>0.9501349809692433</v>
      </c>
      <c r="H201" s="157">
        <v>1616455.92</v>
      </c>
    </row>
    <row r="202" spans="1:8" ht="12.75">
      <c r="A202" s="79" t="s">
        <v>84</v>
      </c>
      <c r="B202" s="143">
        <v>0</v>
      </c>
      <c r="C202" s="81"/>
      <c r="D202" s="81"/>
      <c r="E202" s="143">
        <v>265039.35</v>
      </c>
      <c r="F202" s="143">
        <v>0</v>
      </c>
      <c r="G202" s="112"/>
      <c r="H202" s="157">
        <v>265039.35</v>
      </c>
    </row>
    <row r="203" spans="1:8" ht="12.75">
      <c r="A203" s="79" t="s">
        <v>66</v>
      </c>
      <c r="B203" s="143">
        <v>576983.54</v>
      </c>
      <c r="C203" s="81"/>
      <c r="D203" s="81"/>
      <c r="E203" s="143">
        <v>547183.53</v>
      </c>
      <c r="F203" s="143">
        <v>443908.47</v>
      </c>
      <c r="G203" s="112">
        <f>F203/E183</f>
        <v>0.9480824048361488</v>
      </c>
      <c r="H203" s="157">
        <v>680258.6</v>
      </c>
    </row>
    <row r="204" spans="1:8" ht="12.75">
      <c r="A204" s="79" t="s">
        <v>33</v>
      </c>
      <c r="B204" s="143">
        <v>1249404.9</v>
      </c>
      <c r="C204" s="81"/>
      <c r="D204" s="81"/>
      <c r="E204" s="143">
        <v>620706.56</v>
      </c>
      <c r="F204" s="143">
        <v>464320.88</v>
      </c>
      <c r="G204" s="112">
        <f>F204/E184</f>
        <v>0.9850671553070244</v>
      </c>
      <c r="H204" s="157">
        <v>1405790.58</v>
      </c>
    </row>
    <row r="205" spans="1:8" ht="12.75">
      <c r="A205" s="79" t="s">
        <v>67</v>
      </c>
      <c r="B205" s="143">
        <v>363234.99</v>
      </c>
      <c r="C205" s="81"/>
      <c r="D205" s="81"/>
      <c r="E205" s="143">
        <v>327321.31</v>
      </c>
      <c r="F205" s="143">
        <v>242356.83</v>
      </c>
      <c r="G205" s="112">
        <f>F205/E185</f>
        <v>0.9421605163026301</v>
      </c>
      <c r="H205" s="157">
        <v>448199.47</v>
      </c>
    </row>
    <row r="206" spans="1:8" ht="12.75">
      <c r="A206" s="79" t="s">
        <v>68</v>
      </c>
      <c r="B206" s="143">
        <v>285599.25</v>
      </c>
      <c r="C206" s="81"/>
      <c r="D206" s="81"/>
      <c r="E206" s="143">
        <v>210749.52</v>
      </c>
      <c r="F206" s="143">
        <v>162616.94</v>
      </c>
      <c r="G206" s="112">
        <f>F206/E186</f>
        <v>0.8951818744664081</v>
      </c>
      <c r="H206" s="157">
        <v>333731.83</v>
      </c>
    </row>
    <row r="207" spans="1:8" ht="12.75">
      <c r="A207" s="79" t="s">
        <v>56</v>
      </c>
      <c r="B207" s="143">
        <v>1135111.91</v>
      </c>
      <c r="C207" s="81"/>
      <c r="D207" s="81"/>
      <c r="E207" s="143">
        <v>512871.02</v>
      </c>
      <c r="F207" s="143">
        <v>249281.24</v>
      </c>
      <c r="G207" s="112">
        <f>F207/E187</f>
        <v>0.6656286919572091</v>
      </c>
      <c r="H207" s="157">
        <v>1398701.69</v>
      </c>
    </row>
    <row r="208" spans="1:8" ht="13.5" thickBot="1">
      <c r="A208" s="93" t="s">
        <v>69</v>
      </c>
      <c r="B208" s="146">
        <v>894390.12</v>
      </c>
      <c r="C208" s="95"/>
      <c r="D208" s="95"/>
      <c r="E208" s="146">
        <v>556003.81</v>
      </c>
      <c r="F208" s="146">
        <v>431854.14</v>
      </c>
      <c r="G208" s="147">
        <f>F208/E188</f>
        <v>0.9813632084835873</v>
      </c>
      <c r="H208" s="158">
        <v>1018539.79</v>
      </c>
    </row>
    <row r="209" spans="1:8" ht="20.25" customHeight="1" thickBot="1">
      <c r="A209" s="99" t="s">
        <v>75</v>
      </c>
      <c r="B209" s="155">
        <v>13857880.59</v>
      </c>
      <c r="C209" s="141"/>
      <c r="D209" s="141"/>
      <c r="E209" s="155">
        <v>7881516.590000002</v>
      </c>
      <c r="F209" s="155">
        <v>5957366.609999999</v>
      </c>
      <c r="G209" s="101">
        <f>F209/E189</f>
        <v>0.9732168658673414</v>
      </c>
      <c r="H209" s="159">
        <v>15782030.57</v>
      </c>
    </row>
  </sheetData>
  <sheetProtection/>
  <mergeCells count="1">
    <mergeCell ref="A1:H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115" zoomScaleNormal="115" zoomScalePageLayoutView="0" workbookViewId="0" topLeftCell="A22">
      <selection activeCell="K32" sqref="K32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3.00390625" style="3" hidden="1" customWidth="1"/>
    <col min="4" max="4" width="11.421875" style="3" hidden="1" customWidth="1"/>
    <col min="5" max="5" width="13.57421875" style="1" customWidth="1"/>
    <col min="6" max="6" width="13.421875" style="1" customWidth="1"/>
    <col min="7" max="7" width="15.140625" style="1" customWidth="1"/>
    <col min="8" max="8" width="15.8515625" style="1" customWidth="1"/>
    <col min="9" max="9" width="9.140625" style="1" customWidth="1"/>
    <col min="10" max="10" width="13.140625" style="1" customWidth="1"/>
    <col min="11" max="11" width="9.421875" style="1" customWidth="1"/>
    <col min="12" max="16384" width="9.140625" style="1" customWidth="1"/>
  </cols>
  <sheetData>
    <row r="1" spans="1:8" s="2" customFormat="1" ht="29.25" customHeight="1" hidden="1" thickBot="1">
      <c r="A1" s="23" t="s">
        <v>28</v>
      </c>
      <c r="B1" s="24" t="s">
        <v>10</v>
      </c>
      <c r="C1" s="25" t="s">
        <v>6</v>
      </c>
      <c r="D1" s="25" t="s">
        <v>7</v>
      </c>
      <c r="E1" s="24" t="s">
        <v>6</v>
      </c>
      <c r="F1" s="24" t="s">
        <v>8</v>
      </c>
      <c r="G1" s="24" t="s">
        <v>12</v>
      </c>
      <c r="H1" s="26" t="s">
        <v>11</v>
      </c>
    </row>
    <row r="2" spans="1:8" ht="15.75" hidden="1" thickBot="1">
      <c r="A2" s="46" t="s">
        <v>32</v>
      </c>
      <c r="B2" s="47">
        <v>702175.4299999999</v>
      </c>
      <c r="C2" s="48"/>
      <c r="D2" s="48"/>
      <c r="E2" s="47">
        <v>399676.85</v>
      </c>
      <c r="F2" s="47">
        <v>242688.27</v>
      </c>
      <c r="G2" s="49">
        <v>0.7032230411691069</v>
      </c>
      <c r="H2" s="50">
        <v>859164.0099999998</v>
      </c>
    </row>
    <row r="3" spans="1:8" ht="15.75" hidden="1" thickBot="1">
      <c r="A3" s="7" t="s">
        <v>2</v>
      </c>
      <c r="B3" s="4">
        <v>1276254.8100000015</v>
      </c>
      <c r="C3" s="5"/>
      <c r="D3" s="5"/>
      <c r="E3" s="4">
        <v>849634.56</v>
      </c>
      <c r="F3" s="4">
        <v>709290.17</v>
      </c>
      <c r="G3" s="21">
        <v>0.9034757830678853</v>
      </c>
      <c r="H3" s="8">
        <v>1416599.2000000016</v>
      </c>
    </row>
    <row r="4" spans="1:8" ht="15.75" hidden="1" thickBot="1">
      <c r="A4" s="39" t="s">
        <v>3</v>
      </c>
      <c r="B4" s="51">
        <v>2699951.089999998</v>
      </c>
      <c r="C4" s="52"/>
      <c r="D4" s="52"/>
      <c r="E4" s="51">
        <v>829412.67</v>
      </c>
      <c r="F4" s="51">
        <v>703999.28</v>
      </c>
      <c r="G4" s="53">
        <v>0.912716944871892</v>
      </c>
      <c r="H4" s="54">
        <v>2825364.4799999977</v>
      </c>
    </row>
    <row r="5" spans="1:8" ht="15.75" hidden="1" thickBot="1">
      <c r="A5" s="18" t="s">
        <v>0</v>
      </c>
      <c r="B5" s="19">
        <v>1009648.5899999999</v>
      </c>
      <c r="C5" s="20"/>
      <c r="D5" s="20"/>
      <c r="E5" s="19">
        <v>638439.18</v>
      </c>
      <c r="F5" s="19">
        <v>528946.64</v>
      </c>
      <c r="G5" s="21">
        <v>0.947255707836153</v>
      </c>
      <c r="H5" s="22">
        <v>1119141.13</v>
      </c>
    </row>
    <row r="6" spans="1:8" ht="15.75" hidden="1" thickBot="1">
      <c r="A6" s="7" t="s">
        <v>1</v>
      </c>
      <c r="B6" s="4">
        <v>532214.9199999999</v>
      </c>
      <c r="C6" s="5"/>
      <c r="D6" s="5"/>
      <c r="E6" s="4">
        <v>441778.18999999994</v>
      </c>
      <c r="F6" s="4">
        <v>370572.14</v>
      </c>
      <c r="G6" s="21">
        <v>0.942436910536863</v>
      </c>
      <c r="H6" s="8">
        <v>603420.9699999999</v>
      </c>
    </row>
    <row r="7" spans="1:8" ht="15.75" hidden="1" thickBot="1">
      <c r="A7" s="7" t="s">
        <v>9</v>
      </c>
      <c r="B7" s="4">
        <v>296110.89999999997</v>
      </c>
      <c r="C7" s="5"/>
      <c r="D7" s="5"/>
      <c r="E7" s="4">
        <v>231985.75</v>
      </c>
      <c r="F7" s="4">
        <v>168350.52</v>
      </c>
      <c r="G7" s="21">
        <v>0.9014789134907415</v>
      </c>
      <c r="H7" s="8">
        <v>359746.1299999999</v>
      </c>
    </row>
    <row r="8" spans="1:8" ht="15.75" hidden="1" thickBot="1">
      <c r="A8" s="7" t="s">
        <v>16</v>
      </c>
      <c r="B8" s="4">
        <v>925460.1199999992</v>
      </c>
      <c r="C8" s="5"/>
      <c r="D8" s="5"/>
      <c r="E8" s="4">
        <v>610382.5900000001</v>
      </c>
      <c r="F8" s="4">
        <v>454973.65</v>
      </c>
      <c r="G8" s="21">
        <v>0.9262838533856527</v>
      </c>
      <c r="H8" s="8">
        <v>1080869.0599999991</v>
      </c>
    </row>
    <row r="9" spans="1:8" ht="15.75" hidden="1" thickBot="1">
      <c r="A9" s="9" t="s">
        <v>33</v>
      </c>
      <c r="B9" s="4">
        <v>826468.04</v>
      </c>
      <c r="C9" s="5"/>
      <c r="D9" s="5"/>
      <c r="E9" s="4">
        <v>506146.21</v>
      </c>
      <c r="F9" s="4">
        <v>195557.19</v>
      </c>
      <c r="G9" s="21">
        <v>0.48713477164706354</v>
      </c>
      <c r="H9" s="8">
        <v>1137057.06</v>
      </c>
    </row>
    <row r="10" spans="1:8" ht="15.75" hidden="1" thickBot="1">
      <c r="A10" s="9" t="s">
        <v>5</v>
      </c>
      <c r="B10" s="4">
        <v>531412.8800000004</v>
      </c>
      <c r="C10" s="5"/>
      <c r="D10" s="5"/>
      <c r="E10" s="4">
        <v>359296.61</v>
      </c>
      <c r="F10" s="4">
        <v>335397.2</v>
      </c>
      <c r="G10" s="21">
        <v>1.026956516999824</v>
      </c>
      <c r="H10" s="8">
        <v>555312.2900000003</v>
      </c>
    </row>
    <row r="11" spans="1:8" ht="15.75" hidden="1" thickBot="1">
      <c r="A11" s="9" t="s">
        <v>34</v>
      </c>
      <c r="B11" s="10"/>
      <c r="C11" s="11"/>
      <c r="D11" s="11"/>
      <c r="E11" s="10">
        <v>161646.22</v>
      </c>
      <c r="F11" s="10">
        <v>0</v>
      </c>
      <c r="G11" s="12"/>
      <c r="H11" s="13">
        <v>161646.22</v>
      </c>
    </row>
    <row r="12" spans="1:8" ht="20.25" customHeight="1" hidden="1" thickBot="1">
      <c r="A12" s="14" t="s">
        <v>13</v>
      </c>
      <c r="B12" s="15">
        <f>SUM(B2:B11)</f>
        <v>8799696.78</v>
      </c>
      <c r="C12" s="15">
        <f>SUM(C2:C11)</f>
        <v>0</v>
      </c>
      <c r="D12" s="15">
        <f>SUM(D2:D11)</f>
        <v>0</v>
      </c>
      <c r="E12" s="15">
        <f>SUM(E2:E11)</f>
        <v>5028398.83</v>
      </c>
      <c r="F12" s="15">
        <f>SUM(F2:F11)</f>
        <v>3709775.0600000005</v>
      </c>
      <c r="G12" s="16">
        <v>0.8710287955842672</v>
      </c>
      <c r="H12" s="17">
        <f>SUM(H2:H11)</f>
        <v>10118320.55</v>
      </c>
    </row>
    <row r="13" spans="1:8" ht="17.25" customHeight="1" thickBot="1">
      <c r="A13" s="154" t="s">
        <v>14</v>
      </c>
      <c r="B13" s="154"/>
      <c r="C13" s="154"/>
      <c r="D13" s="154"/>
      <c r="E13" s="154"/>
      <c r="F13" s="154"/>
      <c r="G13" s="154"/>
      <c r="H13" s="154"/>
    </row>
    <row r="14" spans="1:8" s="2" customFormat="1" ht="32.25" customHeight="1" thickBot="1">
      <c r="A14" s="23" t="s">
        <v>35</v>
      </c>
      <c r="B14" s="24" t="s">
        <v>10</v>
      </c>
      <c r="C14" s="25" t="s">
        <v>6</v>
      </c>
      <c r="D14" s="25" t="s">
        <v>7</v>
      </c>
      <c r="E14" s="24" t="s">
        <v>6</v>
      </c>
      <c r="F14" s="24" t="s">
        <v>8</v>
      </c>
      <c r="G14" s="24" t="s">
        <v>12</v>
      </c>
      <c r="H14" s="26" t="s">
        <v>11</v>
      </c>
    </row>
    <row r="15" spans="1:8" ht="15">
      <c r="A15" s="46" t="s">
        <v>32</v>
      </c>
      <c r="B15" s="47">
        <f>H2</f>
        <v>859164.0099999998</v>
      </c>
      <c r="C15" s="48"/>
      <c r="D15" s="48"/>
      <c r="E15" s="47">
        <v>380785.23</v>
      </c>
      <c r="F15" s="47">
        <v>244101.1</v>
      </c>
      <c r="G15" s="49">
        <f>F15/E2</f>
        <v>0.6107461565512239</v>
      </c>
      <c r="H15" s="50">
        <f>B15+E15-F15</f>
        <v>995848.1399999998</v>
      </c>
    </row>
    <row r="16" spans="1:8" ht="15">
      <c r="A16" s="7" t="s">
        <v>2</v>
      </c>
      <c r="B16" s="19">
        <f aca="true" t="shared" si="0" ref="B16:B24">H3</f>
        <v>1416599.2000000016</v>
      </c>
      <c r="C16" s="5"/>
      <c r="D16" s="5"/>
      <c r="E16" s="4">
        <v>910910.33</v>
      </c>
      <c r="F16" s="4">
        <v>803667.68</v>
      </c>
      <c r="G16" s="21">
        <f aca="true" t="shared" si="1" ref="G16:G25">F16/E3</f>
        <v>0.9458980576308007</v>
      </c>
      <c r="H16" s="22">
        <f aca="true" t="shared" si="2" ref="H16:H24">B16+E16-F16</f>
        <v>1523841.8500000015</v>
      </c>
    </row>
    <row r="17" spans="1:8" ht="15.75" thickBot="1">
      <c r="A17" s="39" t="s">
        <v>3</v>
      </c>
      <c r="B17" s="55">
        <f t="shared" si="0"/>
        <v>2825364.4799999977</v>
      </c>
      <c r="C17" s="52"/>
      <c r="D17" s="52"/>
      <c r="E17" s="51">
        <v>880075.42</v>
      </c>
      <c r="F17" s="51">
        <v>670165.54</v>
      </c>
      <c r="G17" s="53">
        <f t="shared" si="1"/>
        <v>0.8080001237502196</v>
      </c>
      <c r="H17" s="56">
        <f t="shared" si="2"/>
        <v>3035274.3599999975</v>
      </c>
    </row>
    <row r="18" spans="1:8" ht="15">
      <c r="A18" s="18" t="s">
        <v>0</v>
      </c>
      <c r="B18" s="19">
        <f t="shared" si="0"/>
        <v>1119141.13</v>
      </c>
      <c r="C18" s="20"/>
      <c r="D18" s="20"/>
      <c r="E18" s="19">
        <v>601012.89</v>
      </c>
      <c r="F18" s="19">
        <v>617733.74</v>
      </c>
      <c r="G18" s="21">
        <f t="shared" si="1"/>
        <v>0.9675686570488985</v>
      </c>
      <c r="H18" s="22">
        <f t="shared" si="2"/>
        <v>1102420.28</v>
      </c>
    </row>
    <row r="19" spans="1:8" ht="15">
      <c r="A19" s="7" t="s">
        <v>1</v>
      </c>
      <c r="B19" s="19">
        <f t="shared" si="0"/>
        <v>603420.9699999999</v>
      </c>
      <c r="C19" s="5"/>
      <c r="D19" s="5"/>
      <c r="E19" s="4">
        <v>410773.82</v>
      </c>
      <c r="F19" s="4">
        <v>410099.75</v>
      </c>
      <c r="G19" s="21">
        <f t="shared" si="1"/>
        <v>0.928293336527093</v>
      </c>
      <c r="H19" s="22">
        <f t="shared" si="2"/>
        <v>604095.0399999998</v>
      </c>
    </row>
    <row r="20" spans="1:8" ht="15">
      <c r="A20" s="7" t="s">
        <v>9</v>
      </c>
      <c r="B20" s="19">
        <f t="shared" si="0"/>
        <v>359746.1299999999</v>
      </c>
      <c r="C20" s="5"/>
      <c r="D20" s="5"/>
      <c r="E20" s="4">
        <v>209465.31</v>
      </c>
      <c r="F20" s="4">
        <v>190546.04</v>
      </c>
      <c r="G20" s="21">
        <f t="shared" si="1"/>
        <v>0.8213695884337724</v>
      </c>
      <c r="H20" s="22">
        <f t="shared" si="2"/>
        <v>378665.3999999999</v>
      </c>
    </row>
    <row r="21" spans="1:8" ht="15">
      <c r="A21" s="7" t="s">
        <v>16</v>
      </c>
      <c r="B21" s="19">
        <f t="shared" si="0"/>
        <v>1080869.0599999991</v>
      </c>
      <c r="C21" s="5"/>
      <c r="D21" s="5"/>
      <c r="E21" s="4">
        <v>563143.8</v>
      </c>
      <c r="F21" s="4">
        <v>530752.17</v>
      </c>
      <c r="G21" s="21">
        <f t="shared" si="1"/>
        <v>0.8695401518578699</v>
      </c>
      <c r="H21" s="22">
        <f t="shared" si="2"/>
        <v>1113260.689999999</v>
      </c>
    </row>
    <row r="22" spans="1:8" ht="15">
      <c r="A22" s="9" t="s">
        <v>33</v>
      </c>
      <c r="B22" s="19">
        <f t="shared" si="0"/>
        <v>1137057.06</v>
      </c>
      <c r="C22" s="5"/>
      <c r="D22" s="5"/>
      <c r="E22" s="4">
        <v>548574.82</v>
      </c>
      <c r="F22" s="4">
        <v>281534.25</v>
      </c>
      <c r="G22" s="21">
        <f t="shared" si="1"/>
        <v>0.5562310740210817</v>
      </c>
      <c r="H22" s="22">
        <f t="shared" si="2"/>
        <v>1404097.63</v>
      </c>
    </row>
    <row r="23" spans="1:8" ht="15">
      <c r="A23" s="9" t="s">
        <v>5</v>
      </c>
      <c r="B23" s="19">
        <f t="shared" si="0"/>
        <v>555312.2900000003</v>
      </c>
      <c r="C23" s="5"/>
      <c r="D23" s="5"/>
      <c r="E23" s="4">
        <v>351448.05</v>
      </c>
      <c r="F23" s="4">
        <v>347687.61</v>
      </c>
      <c r="G23" s="21">
        <f t="shared" si="1"/>
        <v>0.9676896478372006</v>
      </c>
      <c r="H23" s="22">
        <f t="shared" si="2"/>
        <v>559072.7300000003</v>
      </c>
    </row>
    <row r="24" spans="1:8" ht="15.75" thickBot="1">
      <c r="A24" s="9" t="s">
        <v>34</v>
      </c>
      <c r="B24" s="43">
        <f t="shared" si="0"/>
        <v>161646.22</v>
      </c>
      <c r="C24" s="11"/>
      <c r="D24" s="11"/>
      <c r="E24" s="10">
        <v>145763.65</v>
      </c>
      <c r="F24" s="10">
        <v>73237.51</v>
      </c>
      <c r="G24" s="44">
        <f t="shared" si="1"/>
        <v>0.4530728278087789</v>
      </c>
      <c r="H24" s="45">
        <f t="shared" si="2"/>
        <v>234172.36</v>
      </c>
    </row>
    <row r="25" spans="1:8" ht="24.75" customHeight="1" thickBot="1">
      <c r="A25" s="14" t="s">
        <v>13</v>
      </c>
      <c r="B25" s="15">
        <f>SUM(B15:B24)</f>
        <v>10118320.55</v>
      </c>
      <c r="C25" s="15">
        <f aca="true" t="shared" si="3" ref="C25:H25">SUM(C15:C24)</f>
        <v>0</v>
      </c>
      <c r="D25" s="15">
        <f t="shared" si="3"/>
        <v>0</v>
      </c>
      <c r="E25" s="15">
        <f t="shared" si="3"/>
        <v>5001953.32</v>
      </c>
      <c r="F25" s="15">
        <f t="shared" si="3"/>
        <v>4169525.3899999997</v>
      </c>
      <c r="G25" s="16">
        <f t="shared" si="1"/>
        <v>0.8291954419216185</v>
      </c>
      <c r="H25" s="17">
        <f t="shared" si="3"/>
        <v>10950748.479999997</v>
      </c>
    </row>
    <row r="26" ht="15.75" thickBot="1"/>
    <row r="27" spans="1:8" s="2" customFormat="1" ht="32.25" customHeight="1" thickBot="1">
      <c r="A27" s="23" t="s">
        <v>36</v>
      </c>
      <c r="B27" s="24" t="s">
        <v>10</v>
      </c>
      <c r="C27" s="25" t="s">
        <v>6</v>
      </c>
      <c r="D27" s="25" t="s">
        <v>7</v>
      </c>
      <c r="E27" s="24" t="s">
        <v>6</v>
      </c>
      <c r="F27" s="24" t="s">
        <v>8</v>
      </c>
      <c r="G27" s="24" t="s">
        <v>12</v>
      </c>
      <c r="H27" s="26" t="s">
        <v>11</v>
      </c>
    </row>
    <row r="28" spans="1:8" ht="15">
      <c r="A28" s="46" t="s">
        <v>32</v>
      </c>
      <c r="B28" s="47">
        <f>H15</f>
        <v>995848.1399999998</v>
      </c>
      <c r="C28" s="48"/>
      <c r="D28" s="48"/>
      <c r="E28" s="47">
        <v>442549.83</v>
      </c>
      <c r="F28" s="47">
        <v>384307.39</v>
      </c>
      <c r="G28" s="49">
        <f>F28/E15</f>
        <v>1.0092497285149427</v>
      </c>
      <c r="H28" s="50">
        <f>B28+E28-F28</f>
        <v>1054090.5799999996</v>
      </c>
    </row>
    <row r="29" spans="1:8" ht="15">
      <c r="A29" s="7" t="s">
        <v>2</v>
      </c>
      <c r="B29" s="19">
        <f aca="true" t="shared" si="4" ref="B29:B37">H16</f>
        <v>1523841.8500000015</v>
      </c>
      <c r="C29" s="5"/>
      <c r="D29" s="5"/>
      <c r="E29" s="4">
        <v>985392.75</v>
      </c>
      <c r="F29" s="4">
        <v>821141.11</v>
      </c>
      <c r="G29" s="21">
        <f aca="true" t="shared" si="5" ref="G29:G38">F29/E16</f>
        <v>0.9014510901418804</v>
      </c>
      <c r="H29" s="22">
        <f aca="true" t="shared" si="6" ref="H29:H37">B29+E29-F29</f>
        <v>1688093.4900000016</v>
      </c>
    </row>
    <row r="30" spans="1:8" ht="15.75" thickBot="1">
      <c r="A30" s="39" t="s">
        <v>3</v>
      </c>
      <c r="B30" s="55">
        <f t="shared" si="4"/>
        <v>3035274.3599999975</v>
      </c>
      <c r="C30" s="52"/>
      <c r="D30" s="52"/>
      <c r="E30" s="51">
        <v>937041.85</v>
      </c>
      <c r="F30" s="51">
        <v>981922.45</v>
      </c>
      <c r="G30" s="53">
        <f t="shared" si="5"/>
        <v>1.1157253431757017</v>
      </c>
      <c r="H30" s="56">
        <f t="shared" si="6"/>
        <v>2990393.759999998</v>
      </c>
    </row>
    <row r="31" spans="1:8" ht="15">
      <c r="A31" s="18" t="s">
        <v>0</v>
      </c>
      <c r="B31" s="19">
        <f t="shared" si="4"/>
        <v>1102420.28</v>
      </c>
      <c r="C31" s="20"/>
      <c r="D31" s="20"/>
      <c r="E31" s="19">
        <v>705334.71</v>
      </c>
      <c r="F31" s="19">
        <v>551391.27</v>
      </c>
      <c r="G31" s="21">
        <f t="shared" si="5"/>
        <v>0.9174366792698906</v>
      </c>
      <c r="H31" s="22">
        <f t="shared" si="6"/>
        <v>1256363.72</v>
      </c>
    </row>
    <row r="32" spans="1:8" ht="15">
      <c r="A32" s="7" t="s">
        <v>1</v>
      </c>
      <c r="B32" s="19">
        <f t="shared" si="4"/>
        <v>604095.0399999998</v>
      </c>
      <c r="C32" s="5"/>
      <c r="D32" s="5"/>
      <c r="E32" s="4">
        <v>460270.56</v>
      </c>
      <c r="F32" s="4">
        <v>407215.66</v>
      </c>
      <c r="G32" s="21">
        <f t="shared" si="5"/>
        <v>0.9913379095094229</v>
      </c>
      <c r="H32" s="22">
        <f t="shared" si="6"/>
        <v>657149.94</v>
      </c>
    </row>
    <row r="33" spans="1:8" ht="15">
      <c r="A33" s="7" t="s">
        <v>9</v>
      </c>
      <c r="B33" s="19">
        <f t="shared" si="4"/>
        <v>378665.3999999999</v>
      </c>
      <c r="C33" s="5"/>
      <c r="D33" s="5"/>
      <c r="E33" s="4">
        <v>233884.01</v>
      </c>
      <c r="F33" s="4">
        <v>268052.19</v>
      </c>
      <c r="G33" s="21">
        <f t="shared" si="5"/>
        <v>1.2796972921196355</v>
      </c>
      <c r="H33" s="22">
        <f t="shared" si="6"/>
        <v>344497.2199999999</v>
      </c>
    </row>
    <row r="34" spans="1:8" ht="15">
      <c r="A34" s="7" t="s">
        <v>16</v>
      </c>
      <c r="B34" s="19">
        <f t="shared" si="4"/>
        <v>1113260.689999999</v>
      </c>
      <c r="C34" s="5"/>
      <c r="D34" s="5"/>
      <c r="E34" s="4">
        <v>676156.68</v>
      </c>
      <c r="F34" s="4">
        <v>482077.41</v>
      </c>
      <c r="G34" s="21">
        <f t="shared" si="5"/>
        <v>0.8560467326462619</v>
      </c>
      <c r="H34" s="22">
        <f t="shared" si="6"/>
        <v>1307339.9599999993</v>
      </c>
    </row>
    <row r="35" spans="1:8" ht="15">
      <c r="A35" s="9" t="s">
        <v>33</v>
      </c>
      <c r="B35" s="19">
        <f t="shared" si="4"/>
        <v>1404097.63</v>
      </c>
      <c r="C35" s="5"/>
      <c r="D35" s="5"/>
      <c r="E35" s="4">
        <v>650051.53</v>
      </c>
      <c r="F35" s="4">
        <v>593278.75</v>
      </c>
      <c r="G35" s="21">
        <f t="shared" si="5"/>
        <v>1.081491035261152</v>
      </c>
      <c r="H35" s="22">
        <f t="shared" si="6"/>
        <v>1460870.41</v>
      </c>
    </row>
    <row r="36" spans="1:8" ht="15">
      <c r="A36" s="9" t="s">
        <v>5</v>
      </c>
      <c r="B36" s="19">
        <f t="shared" si="4"/>
        <v>559072.7300000003</v>
      </c>
      <c r="C36" s="5"/>
      <c r="D36" s="5"/>
      <c r="E36" s="4">
        <v>395145.91</v>
      </c>
      <c r="F36" s="4">
        <v>291144.74</v>
      </c>
      <c r="G36" s="21">
        <f t="shared" si="5"/>
        <v>0.8284147258748483</v>
      </c>
      <c r="H36" s="22">
        <f t="shared" si="6"/>
        <v>663073.9000000004</v>
      </c>
    </row>
    <row r="37" spans="1:8" ht="15.75" thickBot="1">
      <c r="A37" s="9" t="s">
        <v>34</v>
      </c>
      <c r="B37" s="43">
        <f t="shared" si="4"/>
        <v>234172.36</v>
      </c>
      <c r="C37" s="11"/>
      <c r="D37" s="11"/>
      <c r="E37" s="10">
        <v>215932.35</v>
      </c>
      <c r="F37" s="10">
        <v>122349.25</v>
      </c>
      <c r="G37" s="44">
        <f t="shared" si="5"/>
        <v>0.8393673594205414</v>
      </c>
      <c r="H37" s="45">
        <f t="shared" si="6"/>
        <v>327755.45999999996</v>
      </c>
    </row>
    <row r="38" spans="1:8" ht="24.75" customHeight="1" thickBot="1">
      <c r="A38" s="14" t="s">
        <v>13</v>
      </c>
      <c r="B38" s="15">
        <f>SUM(B28:B37)</f>
        <v>10950748.479999997</v>
      </c>
      <c r="C38" s="15">
        <f>SUM(C28:C37)</f>
        <v>0</v>
      </c>
      <c r="D38" s="15">
        <f>SUM(D28:D37)</f>
        <v>0</v>
      </c>
      <c r="E38" s="15">
        <f>SUM(E28:E37)</f>
        <v>5701760.18</v>
      </c>
      <c r="F38" s="15">
        <f>SUM(F28:F37)</f>
        <v>4902880.220000001</v>
      </c>
      <c r="G38" s="16">
        <f t="shared" si="5"/>
        <v>0.9801931178358139</v>
      </c>
      <c r="H38" s="17">
        <f>SUM(H28:H37)</f>
        <v>11749628.439999998</v>
      </c>
    </row>
    <row r="39" ht="15.75" thickBot="1"/>
    <row r="40" spans="1:8" s="2" customFormat="1" ht="32.25" customHeight="1" thickBot="1">
      <c r="A40" s="23" t="s">
        <v>37</v>
      </c>
      <c r="B40" s="24" t="s">
        <v>10</v>
      </c>
      <c r="C40" s="25" t="s">
        <v>6</v>
      </c>
      <c r="D40" s="25" t="s">
        <v>7</v>
      </c>
      <c r="E40" s="24" t="s">
        <v>6</v>
      </c>
      <c r="F40" s="24" t="s">
        <v>8</v>
      </c>
      <c r="G40" s="24" t="s">
        <v>12</v>
      </c>
      <c r="H40" s="26" t="s">
        <v>11</v>
      </c>
    </row>
    <row r="41" spans="1:8" ht="15">
      <c r="A41" s="46" t="s">
        <v>32</v>
      </c>
      <c r="B41" s="47">
        <f>H28</f>
        <v>1054090.5799999996</v>
      </c>
      <c r="C41" s="48"/>
      <c r="D41" s="48"/>
      <c r="E41" s="47">
        <v>344288.87</v>
      </c>
      <c r="F41" s="57">
        <v>345549.36</v>
      </c>
      <c r="G41" s="49">
        <f>F41/E28</f>
        <v>0.7808145808122895</v>
      </c>
      <c r="H41" s="50">
        <f>B41+E41-F41</f>
        <v>1052830.0899999999</v>
      </c>
    </row>
    <row r="42" spans="1:8" ht="15">
      <c r="A42" s="7" t="s">
        <v>2</v>
      </c>
      <c r="B42" s="19">
        <f>H29</f>
        <v>1688093.4900000016</v>
      </c>
      <c r="C42" s="5"/>
      <c r="D42" s="5"/>
      <c r="E42" s="4">
        <v>813696.63</v>
      </c>
      <c r="F42" s="58">
        <v>847405.25</v>
      </c>
      <c r="G42" s="21">
        <f>F42/E29</f>
        <v>0.8599670030046396</v>
      </c>
      <c r="H42" s="22">
        <f aca="true" t="shared" si="7" ref="H42:H51">B42+E42-F42</f>
        <v>1654384.8700000015</v>
      </c>
    </row>
    <row r="43" spans="1:8" ht="15.75" thickBot="1">
      <c r="A43" s="39" t="s">
        <v>3</v>
      </c>
      <c r="B43" s="55">
        <f>H30</f>
        <v>2990393.759999998</v>
      </c>
      <c r="C43" s="52"/>
      <c r="D43" s="52"/>
      <c r="E43" s="51">
        <v>762857.41</v>
      </c>
      <c r="F43" s="60">
        <v>808506.86</v>
      </c>
      <c r="G43" s="53">
        <f>F43/E30</f>
        <v>0.8628289761017611</v>
      </c>
      <c r="H43" s="56">
        <f t="shared" si="7"/>
        <v>2944744.309999998</v>
      </c>
    </row>
    <row r="44" spans="1:8" ht="15">
      <c r="A44" s="18" t="s">
        <v>0</v>
      </c>
      <c r="B44" s="19">
        <f>H31</f>
        <v>1256363.72</v>
      </c>
      <c r="C44" s="20"/>
      <c r="D44" s="20"/>
      <c r="E44" s="19">
        <v>532674.86</v>
      </c>
      <c r="F44" s="59">
        <v>646983.39</v>
      </c>
      <c r="G44" s="21">
        <f>F44/E31</f>
        <v>0.9172714469134803</v>
      </c>
      <c r="H44" s="22">
        <f t="shared" si="7"/>
        <v>1142055.19</v>
      </c>
    </row>
    <row r="45" spans="1:8" ht="15" hidden="1">
      <c r="A45" s="18"/>
      <c r="B45" s="19"/>
      <c r="C45" s="20"/>
      <c r="D45" s="20"/>
      <c r="E45" s="19"/>
      <c r="F45" s="59"/>
      <c r="G45" s="21"/>
      <c r="H45" s="22"/>
    </row>
    <row r="46" spans="1:8" ht="15">
      <c r="A46" s="7" t="s">
        <v>1</v>
      </c>
      <c r="B46" s="19">
        <f aca="true" t="shared" si="8" ref="B46:B51">H32</f>
        <v>657149.94</v>
      </c>
      <c r="C46" s="5"/>
      <c r="D46" s="5"/>
      <c r="E46" s="4">
        <v>365473.65</v>
      </c>
      <c r="F46" s="57">
        <v>494019</v>
      </c>
      <c r="G46" s="21">
        <f aca="true" t="shared" si="9" ref="G46:G52">F46/E32</f>
        <v>1.07332304720945</v>
      </c>
      <c r="H46" s="22">
        <f t="shared" si="7"/>
        <v>528604.59</v>
      </c>
    </row>
    <row r="47" spans="1:8" ht="15">
      <c r="A47" s="7" t="s">
        <v>9</v>
      </c>
      <c r="B47" s="19">
        <f t="shared" si="8"/>
        <v>344497.2199999999</v>
      </c>
      <c r="C47" s="5"/>
      <c r="D47" s="5"/>
      <c r="E47" s="4">
        <v>181744.98</v>
      </c>
      <c r="F47" s="57">
        <v>227490.95</v>
      </c>
      <c r="G47" s="21">
        <f t="shared" si="9"/>
        <v>0.9726656815914864</v>
      </c>
      <c r="H47" s="22">
        <f t="shared" si="7"/>
        <v>298751.24999999994</v>
      </c>
    </row>
    <row r="48" spans="1:8" ht="15">
      <c r="A48" s="7" t="s">
        <v>16</v>
      </c>
      <c r="B48" s="19">
        <f t="shared" si="8"/>
        <v>1307339.9599999993</v>
      </c>
      <c r="C48" s="5"/>
      <c r="D48" s="5"/>
      <c r="E48" s="4">
        <v>490528.48</v>
      </c>
      <c r="F48" s="57">
        <v>607641.73</v>
      </c>
      <c r="G48" s="21">
        <f t="shared" si="9"/>
        <v>0.8986700094421901</v>
      </c>
      <c r="H48" s="22">
        <f t="shared" si="7"/>
        <v>1190226.7099999993</v>
      </c>
    </row>
    <row r="49" spans="1:8" ht="15">
      <c r="A49" s="9" t="s">
        <v>33</v>
      </c>
      <c r="B49" s="19">
        <f t="shared" si="8"/>
        <v>1460870.41</v>
      </c>
      <c r="C49" s="5"/>
      <c r="D49" s="5"/>
      <c r="E49" s="4">
        <v>485638.82</v>
      </c>
      <c r="F49" s="57">
        <v>524658.4</v>
      </c>
      <c r="G49" s="21">
        <f t="shared" si="9"/>
        <v>0.8071027846053989</v>
      </c>
      <c r="H49" s="22">
        <f t="shared" si="7"/>
        <v>1421850.83</v>
      </c>
    </row>
    <row r="50" spans="1:8" ht="15">
      <c r="A50" s="9" t="s">
        <v>5</v>
      </c>
      <c r="B50" s="19">
        <f t="shared" si="8"/>
        <v>663073.9000000004</v>
      </c>
      <c r="C50" s="5"/>
      <c r="D50" s="5"/>
      <c r="E50" s="4">
        <v>303783.15</v>
      </c>
      <c r="F50" s="57">
        <v>418568.76</v>
      </c>
      <c r="G50" s="21">
        <f t="shared" si="9"/>
        <v>1.0592764581569376</v>
      </c>
      <c r="H50" s="22">
        <f t="shared" si="7"/>
        <v>548288.2900000004</v>
      </c>
    </row>
    <row r="51" spans="1:8" ht="15.75" thickBot="1">
      <c r="A51" s="9" t="s">
        <v>34</v>
      </c>
      <c r="B51" s="43">
        <f t="shared" si="8"/>
        <v>327755.45999999996</v>
      </c>
      <c r="C51" s="11"/>
      <c r="D51" s="11"/>
      <c r="E51" s="10">
        <v>146050.11</v>
      </c>
      <c r="F51" s="57">
        <v>146401.75</v>
      </c>
      <c r="G51" s="44">
        <f t="shared" si="9"/>
        <v>0.6779982249070137</v>
      </c>
      <c r="H51" s="45">
        <f t="shared" si="7"/>
        <v>327403.81999999995</v>
      </c>
    </row>
    <row r="52" spans="1:8" ht="24.75" customHeight="1" thickBot="1">
      <c r="A52" s="14" t="s">
        <v>13</v>
      </c>
      <c r="B52" s="15">
        <f>SUM(B41:B51)</f>
        <v>11749628.439999998</v>
      </c>
      <c r="C52" s="15">
        <f>SUM(C41:C51)</f>
        <v>0</v>
      </c>
      <c r="D52" s="15">
        <f>SUM(D41:D51)</f>
        <v>0</v>
      </c>
      <c r="E52" s="15">
        <f>SUM(E41:E51)</f>
        <v>4426736.96</v>
      </c>
      <c r="F52" s="15">
        <f>SUM(F41:F51)</f>
        <v>5067225.45</v>
      </c>
      <c r="G52" s="16">
        <f t="shared" si="9"/>
        <v>0.8887124835194314</v>
      </c>
      <c r="H52" s="17">
        <f>SUM(H41:H51)</f>
        <v>11109139.95</v>
      </c>
    </row>
    <row r="53" ht="17.25" customHeight="1" thickBot="1"/>
    <row r="54" spans="1:8" s="2" customFormat="1" ht="32.25" customHeight="1" thickBot="1">
      <c r="A54" s="23" t="s">
        <v>38</v>
      </c>
      <c r="B54" s="24" t="s">
        <v>10</v>
      </c>
      <c r="C54" s="25" t="s">
        <v>6</v>
      </c>
      <c r="D54" s="25" t="s">
        <v>7</v>
      </c>
      <c r="E54" s="24" t="s">
        <v>6</v>
      </c>
      <c r="F54" s="24" t="s">
        <v>8</v>
      </c>
      <c r="G54" s="24" t="s">
        <v>12</v>
      </c>
      <c r="H54" s="26" t="s">
        <v>11</v>
      </c>
    </row>
    <row r="55" spans="1:8" ht="15">
      <c r="A55" s="46" t="s">
        <v>32</v>
      </c>
      <c r="B55" s="47">
        <f>H41</f>
        <v>1052830.0899999999</v>
      </c>
      <c r="C55" s="48"/>
      <c r="D55" s="48"/>
      <c r="E55" s="61">
        <v>321758.2</v>
      </c>
      <c r="F55" s="61">
        <v>378681.66</v>
      </c>
      <c r="G55" s="49">
        <f>F55/E41</f>
        <v>1.0998951549029161</v>
      </c>
      <c r="H55" s="50">
        <f>B55+E55-F55</f>
        <v>995906.6299999999</v>
      </c>
    </row>
    <row r="56" spans="1:8" ht="15">
      <c r="A56" s="7" t="s">
        <v>2</v>
      </c>
      <c r="B56" s="19">
        <f>H42</f>
        <v>1654384.8700000015</v>
      </c>
      <c r="C56" s="5"/>
      <c r="D56" s="5"/>
      <c r="E56" s="61">
        <v>746181.43</v>
      </c>
      <c r="F56" s="61">
        <v>873614.88</v>
      </c>
      <c r="G56" s="21">
        <f>F56/E42</f>
        <v>1.0736370875715684</v>
      </c>
      <c r="H56" s="22">
        <f aca="true" t="shared" si="10" ref="H56:H65">B56+E56-F56</f>
        <v>1526951.4200000018</v>
      </c>
    </row>
    <row r="57" spans="1:8" ht="15.75" thickBot="1">
      <c r="A57" s="39" t="s">
        <v>3</v>
      </c>
      <c r="B57" s="55">
        <f>H43</f>
        <v>2944744.309999998</v>
      </c>
      <c r="C57" s="52"/>
      <c r="D57" s="52"/>
      <c r="E57" s="64">
        <v>695612.28</v>
      </c>
      <c r="F57" s="65">
        <v>734098.22</v>
      </c>
      <c r="G57" s="53">
        <f>F57/E43</f>
        <v>0.9623007004677322</v>
      </c>
      <c r="H57" s="56">
        <f t="shared" si="10"/>
        <v>2906258.3699999982</v>
      </c>
    </row>
    <row r="58" spans="1:8" ht="15">
      <c r="A58" s="18" t="s">
        <v>0</v>
      </c>
      <c r="B58" s="19">
        <f>H44</f>
        <v>1142055.19</v>
      </c>
      <c r="C58" s="20"/>
      <c r="D58" s="20"/>
      <c r="E58" s="63">
        <v>522646.17</v>
      </c>
      <c r="F58" s="63">
        <v>628939.34</v>
      </c>
      <c r="G58" s="21">
        <f>F58/E44</f>
        <v>1.1807190224821198</v>
      </c>
      <c r="H58" s="22">
        <f t="shared" si="10"/>
        <v>1035762.0199999999</v>
      </c>
    </row>
    <row r="59" spans="1:8" ht="15">
      <c r="A59" s="18" t="s">
        <v>47</v>
      </c>
      <c r="B59" s="19"/>
      <c r="C59" s="20"/>
      <c r="D59" s="20"/>
      <c r="E59" s="61">
        <v>681028.22</v>
      </c>
      <c r="F59" s="62">
        <v>0</v>
      </c>
      <c r="G59" s="21"/>
      <c r="H59" s="22">
        <f>B59+E59-F59</f>
        <v>681028.22</v>
      </c>
    </row>
    <row r="60" spans="1:8" ht="15">
      <c r="A60" s="7" t="s">
        <v>1</v>
      </c>
      <c r="B60" s="19">
        <f aca="true" t="shared" si="11" ref="B60:B65">H46</f>
        <v>528604.59</v>
      </c>
      <c r="C60" s="5"/>
      <c r="D60" s="5"/>
      <c r="E60" s="61">
        <v>356012.46</v>
      </c>
      <c r="F60" s="61">
        <v>330447.31</v>
      </c>
      <c r="G60" s="21">
        <f aca="true" t="shared" si="12" ref="G60:G66">F60/E46</f>
        <v>0.9041617911441768</v>
      </c>
      <c r="H60" s="22">
        <f t="shared" si="10"/>
        <v>554169.74</v>
      </c>
    </row>
    <row r="61" spans="1:8" ht="15">
      <c r="A61" s="7" t="s">
        <v>9</v>
      </c>
      <c r="B61" s="19">
        <f t="shared" si="11"/>
        <v>298751.24999999994</v>
      </c>
      <c r="C61" s="5"/>
      <c r="D61" s="5"/>
      <c r="E61" s="61">
        <v>169097.48</v>
      </c>
      <c r="F61" s="61">
        <v>141579.35</v>
      </c>
      <c r="G61" s="21">
        <f t="shared" si="12"/>
        <v>0.7790000582134373</v>
      </c>
      <c r="H61" s="22">
        <f t="shared" si="10"/>
        <v>326269.38</v>
      </c>
    </row>
    <row r="62" spans="1:8" ht="15">
      <c r="A62" s="7" t="s">
        <v>16</v>
      </c>
      <c r="B62" s="19">
        <f t="shared" si="11"/>
        <v>1190226.7099999993</v>
      </c>
      <c r="C62" s="5"/>
      <c r="D62" s="5"/>
      <c r="E62" s="61">
        <v>423987.17</v>
      </c>
      <c r="F62" s="61">
        <v>539542.54</v>
      </c>
      <c r="G62" s="21">
        <f t="shared" si="12"/>
        <v>1.0999209260999485</v>
      </c>
      <c r="H62" s="22">
        <f t="shared" si="10"/>
        <v>1074671.3399999992</v>
      </c>
    </row>
    <row r="63" spans="1:8" ht="15">
      <c r="A63" s="9" t="s">
        <v>33</v>
      </c>
      <c r="B63" s="19">
        <f t="shared" si="11"/>
        <v>1421850.83</v>
      </c>
      <c r="C63" s="5"/>
      <c r="D63" s="5"/>
      <c r="E63" s="61">
        <v>485859.81</v>
      </c>
      <c r="F63" s="61">
        <v>386244.13</v>
      </c>
      <c r="G63" s="21">
        <f t="shared" si="12"/>
        <v>0.79533207415338</v>
      </c>
      <c r="H63" s="22">
        <f t="shared" si="10"/>
        <v>1521466.5100000002</v>
      </c>
    </row>
    <row r="64" spans="1:8" ht="15">
      <c r="A64" s="9" t="s">
        <v>5</v>
      </c>
      <c r="B64" s="19">
        <f t="shared" si="11"/>
        <v>548288.2900000004</v>
      </c>
      <c r="C64" s="5"/>
      <c r="D64" s="5"/>
      <c r="E64" s="61">
        <v>296861.46</v>
      </c>
      <c r="F64" s="61">
        <v>281111.22</v>
      </c>
      <c r="G64" s="21">
        <f t="shared" si="12"/>
        <v>0.9253680462527298</v>
      </c>
      <c r="H64" s="22">
        <f t="shared" si="10"/>
        <v>564038.5300000005</v>
      </c>
    </row>
    <row r="65" spans="1:8" ht="15.75" thickBot="1">
      <c r="A65" s="9" t="s">
        <v>34</v>
      </c>
      <c r="B65" s="43">
        <f t="shared" si="11"/>
        <v>327403.81999999995</v>
      </c>
      <c r="C65" s="11"/>
      <c r="D65" s="11"/>
      <c r="E65" s="61">
        <v>168754.68</v>
      </c>
      <c r="F65" s="61">
        <v>142942.44</v>
      </c>
      <c r="G65" s="44">
        <f t="shared" si="12"/>
        <v>0.9787218920958021</v>
      </c>
      <c r="H65" s="45">
        <f t="shared" si="10"/>
        <v>353216.05999999994</v>
      </c>
    </row>
    <row r="66" spans="1:8" ht="24.75" customHeight="1" thickBot="1">
      <c r="A66" s="14" t="s">
        <v>13</v>
      </c>
      <c r="B66" s="15">
        <f>SUM(B55:B65)</f>
        <v>11109139.95</v>
      </c>
      <c r="C66" s="15">
        <f>SUM(C55:C65)</f>
        <v>0</v>
      </c>
      <c r="D66" s="15">
        <f>SUM(D55:D65)</f>
        <v>0</v>
      </c>
      <c r="E66" s="15">
        <f>SUM(E55:E65)</f>
        <v>4867799.359999999</v>
      </c>
      <c r="F66" s="15">
        <f>SUM(F55:F65)</f>
        <v>4437201.090000001</v>
      </c>
      <c r="G66" s="16">
        <f t="shared" si="12"/>
        <v>1.0023638472524017</v>
      </c>
      <c r="H66" s="17">
        <f>SUM(H55:H65)</f>
        <v>11539738.22</v>
      </c>
    </row>
    <row r="67" ht="15.75" thickBot="1"/>
    <row r="68" spans="1:8" s="2" customFormat="1" ht="32.25" customHeight="1" thickBot="1">
      <c r="A68" s="23" t="s">
        <v>39</v>
      </c>
      <c r="B68" s="24" t="s">
        <v>10</v>
      </c>
      <c r="C68" s="25" t="s">
        <v>6</v>
      </c>
      <c r="D68" s="25" t="s">
        <v>7</v>
      </c>
      <c r="E68" s="24" t="s">
        <v>6</v>
      </c>
      <c r="F68" s="24" t="s">
        <v>8</v>
      </c>
      <c r="G68" s="24" t="s">
        <v>12</v>
      </c>
      <c r="H68" s="26" t="s">
        <v>11</v>
      </c>
    </row>
    <row r="69" spans="1:8" ht="15">
      <c r="A69" s="46" t="s">
        <v>32</v>
      </c>
      <c r="B69" s="47">
        <f>H55</f>
        <v>995906.6299999999</v>
      </c>
      <c r="C69" s="48"/>
      <c r="D69" s="48"/>
      <c r="E69" s="47">
        <v>233753.22</v>
      </c>
      <c r="F69" s="47">
        <v>308255.38</v>
      </c>
      <c r="G69" s="49">
        <f aca="true" t="shared" si="13" ref="G69:G80">F69/E55</f>
        <v>0.9580342629962499</v>
      </c>
      <c r="H69" s="50">
        <f>B69+E69-F69</f>
        <v>921404.4699999999</v>
      </c>
    </row>
    <row r="70" spans="1:8" ht="15">
      <c r="A70" s="7" t="s">
        <v>2</v>
      </c>
      <c r="B70" s="19">
        <f>H56</f>
        <v>1526951.4200000018</v>
      </c>
      <c r="C70" s="5"/>
      <c r="D70" s="5"/>
      <c r="E70" s="4">
        <v>513329.81</v>
      </c>
      <c r="F70" s="4">
        <v>700643.9</v>
      </c>
      <c r="G70" s="21">
        <f t="shared" si="13"/>
        <v>0.9389725766828585</v>
      </c>
      <c r="H70" s="22">
        <f aca="true" t="shared" si="14" ref="H70:H79">B70+E70-F70</f>
        <v>1339637.330000002</v>
      </c>
    </row>
    <row r="71" spans="1:8" ht="15.75" thickBot="1">
      <c r="A71" s="39" t="s">
        <v>3</v>
      </c>
      <c r="B71" s="55">
        <f>H57</f>
        <v>2906258.3699999982</v>
      </c>
      <c r="C71" s="52"/>
      <c r="D71" s="52"/>
      <c r="E71" s="51">
        <v>465326.03</v>
      </c>
      <c r="F71" s="51">
        <v>686464.84</v>
      </c>
      <c r="G71" s="53">
        <f t="shared" si="13"/>
        <v>0.9868498008689552</v>
      </c>
      <c r="H71" s="56">
        <f t="shared" si="14"/>
        <v>2685119.5599999987</v>
      </c>
    </row>
    <row r="72" spans="1:8" ht="15">
      <c r="A72" s="18" t="s">
        <v>0</v>
      </c>
      <c r="B72" s="19">
        <f>H58</f>
        <v>1035762.0199999999</v>
      </c>
      <c r="C72" s="20"/>
      <c r="D72" s="20"/>
      <c r="E72" s="19">
        <v>383471.77</v>
      </c>
      <c r="F72" s="19">
        <v>521345.38</v>
      </c>
      <c r="G72" s="21">
        <f t="shared" si="13"/>
        <v>0.9975111460206434</v>
      </c>
      <c r="H72" s="22">
        <f t="shared" si="14"/>
        <v>897888.41</v>
      </c>
    </row>
    <row r="73" spans="1:8" ht="15">
      <c r="A73" s="18" t="s">
        <v>47</v>
      </c>
      <c r="B73" s="19">
        <f aca="true" t="shared" si="15" ref="B73:B79">H59</f>
        <v>681028.22</v>
      </c>
      <c r="C73" s="20"/>
      <c r="D73" s="20"/>
      <c r="E73" s="19">
        <v>198219.51</v>
      </c>
      <c r="F73" s="19">
        <v>82526.58</v>
      </c>
      <c r="G73" s="21">
        <f t="shared" si="13"/>
        <v>0.1211793837265657</v>
      </c>
      <c r="H73" s="22">
        <f>B73+E73-F73</f>
        <v>796721.15</v>
      </c>
    </row>
    <row r="74" spans="1:8" ht="15">
      <c r="A74" s="7" t="s">
        <v>1</v>
      </c>
      <c r="B74" s="19">
        <f t="shared" si="15"/>
        <v>554169.74</v>
      </c>
      <c r="C74" s="5"/>
      <c r="D74" s="5"/>
      <c r="E74" s="4">
        <v>260761.6</v>
      </c>
      <c r="F74" s="4">
        <v>322595.81</v>
      </c>
      <c r="G74" s="21">
        <f t="shared" si="13"/>
        <v>0.9061362908477978</v>
      </c>
      <c r="H74" s="22">
        <f t="shared" si="14"/>
        <v>492335.52999999997</v>
      </c>
    </row>
    <row r="75" spans="1:8" ht="15">
      <c r="A75" s="7" t="s">
        <v>9</v>
      </c>
      <c r="B75" s="19">
        <f t="shared" si="15"/>
        <v>326269.38</v>
      </c>
      <c r="C75" s="5"/>
      <c r="D75" s="5"/>
      <c r="E75" s="4">
        <v>120377.47</v>
      </c>
      <c r="F75" s="4">
        <v>140125.04</v>
      </c>
      <c r="G75" s="21">
        <f t="shared" si="13"/>
        <v>0.8286642710464993</v>
      </c>
      <c r="H75" s="22">
        <f t="shared" si="14"/>
        <v>306521.80999999994</v>
      </c>
    </row>
    <row r="76" spans="1:8" ht="15">
      <c r="A76" s="7" t="s">
        <v>16</v>
      </c>
      <c r="B76" s="19">
        <f t="shared" si="15"/>
        <v>1074671.3399999992</v>
      </c>
      <c r="C76" s="5"/>
      <c r="D76" s="5"/>
      <c r="E76" s="4">
        <v>350391.91</v>
      </c>
      <c r="F76" s="4">
        <v>482450.31</v>
      </c>
      <c r="G76" s="21">
        <f t="shared" si="13"/>
        <v>1.1378889365921143</v>
      </c>
      <c r="H76" s="22">
        <f t="shared" si="14"/>
        <v>942612.939999999</v>
      </c>
    </row>
    <row r="77" spans="1:8" ht="15">
      <c r="A77" s="9" t="s">
        <v>33</v>
      </c>
      <c r="B77" s="19">
        <f t="shared" si="15"/>
        <v>1521466.5100000002</v>
      </c>
      <c r="C77" s="5"/>
      <c r="D77" s="5"/>
      <c r="E77" s="4">
        <v>316107.85</v>
      </c>
      <c r="F77" s="4">
        <v>454872.32</v>
      </c>
      <c r="G77" s="21">
        <f t="shared" si="13"/>
        <v>0.9362213351213389</v>
      </c>
      <c r="H77" s="22">
        <f t="shared" si="14"/>
        <v>1382702.0400000003</v>
      </c>
    </row>
    <row r="78" spans="1:8" ht="15">
      <c r="A78" s="9" t="s">
        <v>5</v>
      </c>
      <c r="B78" s="19">
        <f t="shared" si="15"/>
        <v>564038.5300000005</v>
      </c>
      <c r="C78" s="5"/>
      <c r="D78" s="5"/>
      <c r="E78" s="4">
        <v>211557.21</v>
      </c>
      <c r="F78" s="4">
        <v>284979.57</v>
      </c>
      <c r="G78" s="21">
        <f t="shared" si="13"/>
        <v>0.9599749661003486</v>
      </c>
      <c r="H78" s="22">
        <f t="shared" si="14"/>
        <v>490616.17000000045</v>
      </c>
    </row>
    <row r="79" spans="1:8" ht="15.75" thickBot="1">
      <c r="A79" s="9" t="s">
        <v>34</v>
      </c>
      <c r="B79" s="43">
        <f t="shared" si="15"/>
        <v>353216.05999999994</v>
      </c>
      <c r="C79" s="11"/>
      <c r="D79" s="11"/>
      <c r="E79" s="10">
        <v>120251.95</v>
      </c>
      <c r="F79" s="10">
        <v>153202.3</v>
      </c>
      <c r="G79" s="44">
        <f t="shared" si="13"/>
        <v>0.907840304043716</v>
      </c>
      <c r="H79" s="45">
        <f t="shared" si="14"/>
        <v>320265.70999999996</v>
      </c>
    </row>
    <row r="80" spans="1:8" ht="24.75" customHeight="1" thickBot="1">
      <c r="A80" s="14" t="s">
        <v>13</v>
      </c>
      <c r="B80" s="15">
        <f>SUM(B69:B79)</f>
        <v>11539738.22</v>
      </c>
      <c r="C80" s="15">
        <f>SUM(C69:C79)</f>
        <v>0</v>
      </c>
      <c r="D80" s="15">
        <f>SUM(D69:D79)</f>
        <v>0</v>
      </c>
      <c r="E80" s="15">
        <f>SUM(E69:E79)</f>
        <v>3173548.3300000005</v>
      </c>
      <c r="F80" s="15">
        <f>SUM(F69:F79)</f>
        <v>4137461.4299999997</v>
      </c>
      <c r="G80" s="16">
        <f t="shared" si="13"/>
        <v>0.8499654821434547</v>
      </c>
      <c r="H80" s="17">
        <f>SUM(H69:H79)</f>
        <v>10575825.120000001</v>
      </c>
    </row>
    <row r="81" ht="15.75" thickBot="1"/>
    <row r="82" spans="1:8" s="2" customFormat="1" ht="32.25" customHeight="1" thickBot="1">
      <c r="A82" s="23" t="s">
        <v>40</v>
      </c>
      <c r="B82" s="24" t="s">
        <v>10</v>
      </c>
      <c r="C82" s="25" t="s">
        <v>6</v>
      </c>
      <c r="D82" s="25" t="s">
        <v>7</v>
      </c>
      <c r="E82" s="24" t="s">
        <v>6</v>
      </c>
      <c r="F82" s="24" t="s">
        <v>8</v>
      </c>
      <c r="G82" s="24" t="s">
        <v>12</v>
      </c>
      <c r="H82" s="26" t="s">
        <v>11</v>
      </c>
    </row>
    <row r="83" spans="1:8" ht="15">
      <c r="A83" s="46" t="s">
        <v>32</v>
      </c>
      <c r="B83" s="47">
        <f>H69</f>
        <v>921404.4699999999</v>
      </c>
      <c r="C83" s="48"/>
      <c r="D83" s="48"/>
      <c r="E83" s="47">
        <v>236285.72999999998</v>
      </c>
      <c r="F83" s="47">
        <v>327078.16</v>
      </c>
      <c r="G83" s="49">
        <f aca="true" t="shared" si="16" ref="G83:G94">F83/E69</f>
        <v>1.3992455804459079</v>
      </c>
      <c r="H83" s="50">
        <f>B83+E83-F83</f>
        <v>830612.0399999998</v>
      </c>
    </row>
    <row r="84" spans="1:8" ht="15">
      <c r="A84" s="7" t="s">
        <v>2</v>
      </c>
      <c r="B84" s="19">
        <f>H70</f>
        <v>1339637.330000002</v>
      </c>
      <c r="C84" s="5"/>
      <c r="D84" s="5"/>
      <c r="E84" s="19">
        <v>469816.48</v>
      </c>
      <c r="F84" s="4">
        <v>465549.6</v>
      </c>
      <c r="G84" s="21">
        <f t="shared" si="16"/>
        <v>0.9069210299709654</v>
      </c>
      <c r="H84" s="22">
        <f aca="true" t="shared" si="17" ref="H84:H93">B84+E84-F84</f>
        <v>1343904.2100000018</v>
      </c>
    </row>
    <row r="85" spans="1:8" ht="15.75" thickBot="1">
      <c r="A85" s="39" t="s">
        <v>3</v>
      </c>
      <c r="B85" s="55">
        <f>H71</f>
        <v>2685119.5599999987</v>
      </c>
      <c r="C85" s="52"/>
      <c r="D85" s="52"/>
      <c r="E85" s="55">
        <v>449356.06</v>
      </c>
      <c r="F85" s="51">
        <v>625480.37</v>
      </c>
      <c r="G85" s="53">
        <f t="shared" si="16"/>
        <v>1.344176619562847</v>
      </c>
      <c r="H85" s="56">
        <f t="shared" si="17"/>
        <v>2508995.2499999986</v>
      </c>
    </row>
    <row r="86" spans="1:8" ht="15">
      <c r="A86" s="18" t="s">
        <v>0</v>
      </c>
      <c r="B86" s="19">
        <f>H72</f>
        <v>897888.41</v>
      </c>
      <c r="C86" s="20"/>
      <c r="D86" s="20"/>
      <c r="E86" s="19">
        <v>404444.25</v>
      </c>
      <c r="F86" s="19">
        <v>320304.81</v>
      </c>
      <c r="G86" s="21">
        <f t="shared" si="16"/>
        <v>0.8352761143277899</v>
      </c>
      <c r="H86" s="22">
        <f t="shared" si="17"/>
        <v>982027.8500000001</v>
      </c>
    </row>
    <row r="87" spans="1:8" ht="15">
      <c r="A87" s="18" t="s">
        <v>47</v>
      </c>
      <c r="B87" s="19">
        <f aca="true" t="shared" si="18" ref="B87:B93">H73</f>
        <v>796721.15</v>
      </c>
      <c r="C87" s="20"/>
      <c r="D87" s="20"/>
      <c r="E87" s="19">
        <v>220473.25</v>
      </c>
      <c r="F87" s="19">
        <v>189259.95</v>
      </c>
      <c r="G87" s="21">
        <f t="shared" si="16"/>
        <v>0.9547998075466941</v>
      </c>
      <c r="H87" s="22">
        <f>B87+E87-F87</f>
        <v>827934.45</v>
      </c>
    </row>
    <row r="88" spans="1:8" ht="15">
      <c r="A88" s="7" t="s">
        <v>1</v>
      </c>
      <c r="B88" s="19">
        <f t="shared" si="18"/>
        <v>492335.52999999997</v>
      </c>
      <c r="C88" s="5"/>
      <c r="D88" s="5"/>
      <c r="E88" s="19">
        <v>252834.46000000002</v>
      </c>
      <c r="F88" s="4">
        <v>241202.66</v>
      </c>
      <c r="G88" s="21">
        <f t="shared" si="16"/>
        <v>0.9249930204447281</v>
      </c>
      <c r="H88" s="22">
        <f t="shared" si="17"/>
        <v>503967.32999999996</v>
      </c>
    </row>
    <row r="89" spans="1:8" ht="15">
      <c r="A89" s="7" t="s">
        <v>9</v>
      </c>
      <c r="B89" s="19">
        <f t="shared" si="18"/>
        <v>306521.80999999994</v>
      </c>
      <c r="C89" s="5"/>
      <c r="D89" s="5"/>
      <c r="E89" s="19">
        <v>108291.48999999999</v>
      </c>
      <c r="F89" s="4">
        <v>176256.77</v>
      </c>
      <c r="G89" s="21">
        <f t="shared" si="16"/>
        <v>1.4642006515006503</v>
      </c>
      <c r="H89" s="22">
        <f t="shared" si="17"/>
        <v>238556.52999999994</v>
      </c>
    </row>
    <row r="90" spans="1:8" ht="15">
      <c r="A90" s="7" t="s">
        <v>16</v>
      </c>
      <c r="B90" s="19">
        <f t="shared" si="18"/>
        <v>942612.939999999</v>
      </c>
      <c r="C90" s="5"/>
      <c r="D90" s="5"/>
      <c r="E90" s="19">
        <v>343812.51</v>
      </c>
      <c r="F90" s="4">
        <v>507534.68</v>
      </c>
      <c r="G90" s="21">
        <f t="shared" si="16"/>
        <v>1.448477163756435</v>
      </c>
      <c r="H90" s="22">
        <f t="shared" si="17"/>
        <v>778890.7699999991</v>
      </c>
    </row>
    <row r="91" spans="1:8" ht="15">
      <c r="A91" s="9" t="s">
        <v>33</v>
      </c>
      <c r="B91" s="19">
        <f t="shared" si="18"/>
        <v>1382702.0400000003</v>
      </c>
      <c r="C91" s="5"/>
      <c r="D91" s="5"/>
      <c r="E91" s="19">
        <v>304754.33999999997</v>
      </c>
      <c r="F91" s="4">
        <v>362293.88</v>
      </c>
      <c r="G91" s="21">
        <f t="shared" si="16"/>
        <v>1.1461084563385566</v>
      </c>
      <c r="H91" s="22">
        <f t="shared" si="17"/>
        <v>1325162.5000000005</v>
      </c>
    </row>
    <row r="92" spans="1:8" ht="15">
      <c r="A92" s="9" t="s">
        <v>5</v>
      </c>
      <c r="B92" s="19">
        <f t="shared" si="18"/>
        <v>490616.17000000045</v>
      </c>
      <c r="C92" s="5"/>
      <c r="D92" s="5"/>
      <c r="E92" s="19">
        <v>198548.31</v>
      </c>
      <c r="F92" s="4">
        <v>233691.63</v>
      </c>
      <c r="G92" s="21">
        <f t="shared" si="16"/>
        <v>1.1046261670779267</v>
      </c>
      <c r="H92" s="22">
        <f t="shared" si="17"/>
        <v>455472.85000000044</v>
      </c>
    </row>
    <row r="93" spans="1:8" ht="15.75" thickBot="1">
      <c r="A93" s="9" t="s">
        <v>34</v>
      </c>
      <c r="B93" s="43">
        <f t="shared" si="18"/>
        <v>320265.70999999996</v>
      </c>
      <c r="C93" s="11"/>
      <c r="D93" s="11"/>
      <c r="E93" s="43">
        <v>109127.88</v>
      </c>
      <c r="F93" s="10">
        <v>131259.11</v>
      </c>
      <c r="G93" s="44">
        <f t="shared" si="16"/>
        <v>1.0915341497580704</v>
      </c>
      <c r="H93" s="45">
        <f t="shared" si="17"/>
        <v>298134.48</v>
      </c>
    </row>
    <row r="94" spans="1:8" ht="24.75" customHeight="1" thickBot="1">
      <c r="A94" s="14" t="s">
        <v>13</v>
      </c>
      <c r="B94" s="15">
        <f>SUM(B83:B93)</f>
        <v>10575825.120000001</v>
      </c>
      <c r="C94" s="15">
        <f>SUM(C83:C93)</f>
        <v>0</v>
      </c>
      <c r="D94" s="15">
        <f>SUM(D83:D93)</f>
        <v>0</v>
      </c>
      <c r="E94" s="15">
        <f>SUM(E83:E93)</f>
        <v>3097744.7599999993</v>
      </c>
      <c r="F94" s="15">
        <f>SUM(F83:F93)</f>
        <v>3579911.6199999996</v>
      </c>
      <c r="G94" s="16">
        <f t="shared" si="16"/>
        <v>1.1280469832958238</v>
      </c>
      <c r="H94" s="17">
        <f>SUM(H83:H93)</f>
        <v>10093658.26</v>
      </c>
    </row>
    <row r="95" ht="17.25" customHeight="1" thickBot="1"/>
    <row r="96" spans="1:8" s="2" customFormat="1" ht="32.25" customHeight="1" thickBot="1">
      <c r="A96" s="23" t="s">
        <v>41</v>
      </c>
      <c r="B96" s="24" t="s">
        <v>10</v>
      </c>
      <c r="C96" s="25" t="s">
        <v>6</v>
      </c>
      <c r="D96" s="25" t="s">
        <v>7</v>
      </c>
      <c r="E96" s="24" t="s">
        <v>6</v>
      </c>
      <c r="F96" s="24" t="s">
        <v>8</v>
      </c>
      <c r="G96" s="24" t="s">
        <v>12</v>
      </c>
      <c r="H96" s="26" t="s">
        <v>11</v>
      </c>
    </row>
    <row r="97" spans="1:8" ht="15">
      <c r="A97" s="46" t="s">
        <v>32</v>
      </c>
      <c r="B97" s="47">
        <f>H83</f>
        <v>830612.0399999998</v>
      </c>
      <c r="C97" s="48"/>
      <c r="D97" s="48"/>
      <c r="E97" s="47">
        <v>217448.05</v>
      </c>
      <c r="F97" s="47">
        <v>307969.32</v>
      </c>
      <c r="G97" s="49">
        <f aca="true" t="shared" si="19" ref="G97:G108">F97/E83</f>
        <v>1.303376721057171</v>
      </c>
      <c r="H97" s="50">
        <f>B97+E97-F97</f>
        <v>740090.7699999998</v>
      </c>
    </row>
    <row r="98" spans="1:8" ht="15">
      <c r="A98" s="7" t="s">
        <v>2</v>
      </c>
      <c r="B98" s="19">
        <f>H84</f>
        <v>1343904.2100000018</v>
      </c>
      <c r="C98" s="5"/>
      <c r="D98" s="5"/>
      <c r="E98" s="4">
        <v>498506.95</v>
      </c>
      <c r="F98" s="4">
        <v>616003.17</v>
      </c>
      <c r="G98" s="21">
        <f t="shared" si="19"/>
        <v>1.3111570075191914</v>
      </c>
      <c r="H98" s="22">
        <f aca="true" t="shared" si="20" ref="H98:H107">B98+E98-F98</f>
        <v>1226407.9900000016</v>
      </c>
    </row>
    <row r="99" spans="1:8" ht="15.75" thickBot="1">
      <c r="A99" s="39" t="s">
        <v>3</v>
      </c>
      <c r="B99" s="55">
        <f>H85</f>
        <v>2508995.2499999986</v>
      </c>
      <c r="C99" s="52"/>
      <c r="D99" s="52"/>
      <c r="E99" s="51">
        <v>473996.76</v>
      </c>
      <c r="F99" s="51">
        <v>445319.87</v>
      </c>
      <c r="G99" s="53">
        <f t="shared" si="19"/>
        <v>0.9910178356112522</v>
      </c>
      <c r="H99" s="56">
        <f t="shared" si="20"/>
        <v>2537672.1399999987</v>
      </c>
    </row>
    <row r="100" spans="1:8" ht="15">
      <c r="A100" s="18" t="s">
        <v>0</v>
      </c>
      <c r="B100" s="19">
        <f>H86</f>
        <v>982027.8500000001</v>
      </c>
      <c r="C100" s="20"/>
      <c r="D100" s="20"/>
      <c r="E100" s="19">
        <v>377574.92</v>
      </c>
      <c r="F100" s="19">
        <v>533567.59</v>
      </c>
      <c r="G100" s="21">
        <f t="shared" si="19"/>
        <v>1.3192611589854473</v>
      </c>
      <c r="H100" s="22">
        <f t="shared" si="20"/>
        <v>826035.18</v>
      </c>
    </row>
    <row r="101" spans="1:8" ht="15">
      <c r="A101" s="18" t="s">
        <v>47</v>
      </c>
      <c r="B101" s="19">
        <f aca="true" t="shared" si="21" ref="B101:B107">H87</f>
        <v>827934.45</v>
      </c>
      <c r="C101" s="20"/>
      <c r="D101" s="20"/>
      <c r="E101" s="19">
        <v>226602.53</v>
      </c>
      <c r="F101" s="19">
        <v>117103.23</v>
      </c>
      <c r="G101" s="21">
        <f t="shared" si="19"/>
        <v>0.5311448441024025</v>
      </c>
      <c r="H101" s="22">
        <f>B101+E101-F101</f>
        <v>937433.75</v>
      </c>
    </row>
    <row r="102" spans="1:8" ht="15">
      <c r="A102" s="7" t="s">
        <v>1</v>
      </c>
      <c r="B102" s="19">
        <f t="shared" si="21"/>
        <v>503967.32999999996</v>
      </c>
      <c r="C102" s="5"/>
      <c r="D102" s="5"/>
      <c r="E102" s="4">
        <v>251806.17</v>
      </c>
      <c r="F102" s="4">
        <v>278995.91</v>
      </c>
      <c r="G102" s="21">
        <f t="shared" si="19"/>
        <v>1.1034726437211129</v>
      </c>
      <c r="H102" s="22">
        <f t="shared" si="20"/>
        <v>476777.59</v>
      </c>
    </row>
    <row r="103" spans="1:8" ht="15">
      <c r="A103" s="7" t="s">
        <v>9</v>
      </c>
      <c r="B103" s="19">
        <f t="shared" si="21"/>
        <v>238556.52999999994</v>
      </c>
      <c r="C103" s="5"/>
      <c r="D103" s="5"/>
      <c r="E103" s="4">
        <v>118311.26</v>
      </c>
      <c r="F103" s="4">
        <v>129165.16</v>
      </c>
      <c r="G103" s="21">
        <f t="shared" si="19"/>
        <v>1.1927544814463262</v>
      </c>
      <c r="H103" s="22">
        <f t="shared" si="20"/>
        <v>227702.62999999992</v>
      </c>
    </row>
    <row r="104" spans="1:8" ht="15">
      <c r="A104" s="7" t="s">
        <v>16</v>
      </c>
      <c r="B104" s="19">
        <f t="shared" si="21"/>
        <v>778890.7699999991</v>
      </c>
      <c r="C104" s="5"/>
      <c r="D104" s="5"/>
      <c r="E104" s="4">
        <v>329239.52</v>
      </c>
      <c r="F104" s="4">
        <v>502163.86</v>
      </c>
      <c r="G104" s="21">
        <f t="shared" si="19"/>
        <v>1.4605747184708315</v>
      </c>
      <c r="H104" s="22">
        <f t="shared" si="20"/>
        <v>605966.4299999991</v>
      </c>
    </row>
    <row r="105" spans="1:8" ht="15">
      <c r="A105" s="9" t="s">
        <v>33</v>
      </c>
      <c r="B105" s="19">
        <f t="shared" si="21"/>
        <v>1325162.5000000005</v>
      </c>
      <c r="C105" s="5"/>
      <c r="D105" s="5"/>
      <c r="E105" s="4">
        <v>314126.05</v>
      </c>
      <c r="F105" s="4">
        <v>327450.85</v>
      </c>
      <c r="G105" s="21">
        <f t="shared" si="19"/>
        <v>1.0744747720409822</v>
      </c>
      <c r="H105" s="22">
        <f t="shared" si="20"/>
        <v>1311837.7000000007</v>
      </c>
    </row>
    <row r="106" spans="1:8" ht="15">
      <c r="A106" s="9" t="s">
        <v>5</v>
      </c>
      <c r="B106" s="19">
        <f t="shared" si="21"/>
        <v>455472.85000000044</v>
      </c>
      <c r="C106" s="5"/>
      <c r="D106" s="5"/>
      <c r="E106" s="4">
        <v>204743.79</v>
      </c>
      <c r="F106" s="4">
        <v>236186.04</v>
      </c>
      <c r="G106" s="21">
        <f t="shared" si="19"/>
        <v>1.1895645951355618</v>
      </c>
      <c r="H106" s="22">
        <f t="shared" si="20"/>
        <v>424030.60000000044</v>
      </c>
    </row>
    <row r="107" spans="1:8" ht="15.75" thickBot="1">
      <c r="A107" s="9" t="s">
        <v>34</v>
      </c>
      <c r="B107" s="43">
        <f t="shared" si="21"/>
        <v>298134.48</v>
      </c>
      <c r="C107" s="11"/>
      <c r="D107" s="11"/>
      <c r="E107" s="10">
        <v>118800.64</v>
      </c>
      <c r="F107" s="10">
        <v>130237.09</v>
      </c>
      <c r="G107" s="44">
        <f t="shared" si="19"/>
        <v>1.193435536363393</v>
      </c>
      <c r="H107" s="45">
        <f t="shared" si="20"/>
        <v>286698.03</v>
      </c>
    </row>
    <row r="108" spans="1:8" ht="24.75" customHeight="1" thickBot="1">
      <c r="A108" s="14" t="s">
        <v>13</v>
      </c>
      <c r="B108" s="15">
        <f>SUM(B97:B107)</f>
        <v>10093658.26</v>
      </c>
      <c r="C108" s="15">
        <f>SUM(C97:C107)</f>
        <v>0</v>
      </c>
      <c r="D108" s="15">
        <f>SUM(D97:D107)</f>
        <v>0</v>
      </c>
      <c r="E108" s="15">
        <f>SUM(E97:E107)</f>
        <v>3131156.6399999997</v>
      </c>
      <c r="F108" s="15">
        <f>SUM(F97:F107)</f>
        <v>3624162.09</v>
      </c>
      <c r="G108" s="16">
        <f t="shared" si="19"/>
        <v>1.169935669586929</v>
      </c>
      <c r="H108" s="17">
        <f>SUM(H97:H107)</f>
        <v>9600652.809999999</v>
      </c>
    </row>
    <row r="109" ht="15.75" thickBot="1"/>
    <row r="110" spans="1:8" s="2" customFormat="1" ht="32.25" customHeight="1" thickBot="1">
      <c r="A110" s="23" t="s">
        <v>42</v>
      </c>
      <c r="B110" s="24" t="s">
        <v>10</v>
      </c>
      <c r="C110" s="25" t="s">
        <v>6</v>
      </c>
      <c r="D110" s="25" t="s">
        <v>7</v>
      </c>
      <c r="E110" s="24" t="s">
        <v>6</v>
      </c>
      <c r="F110" s="24" t="s">
        <v>8</v>
      </c>
      <c r="G110" s="24" t="s">
        <v>12</v>
      </c>
      <c r="H110" s="26" t="s">
        <v>11</v>
      </c>
    </row>
    <row r="111" spans="1:8" ht="15">
      <c r="A111" s="46" t="s">
        <v>32</v>
      </c>
      <c r="B111" s="47">
        <f>H97</f>
        <v>740090.7699999998</v>
      </c>
      <c r="C111" s="48"/>
      <c r="D111" s="48"/>
      <c r="E111" s="66">
        <v>232327.51</v>
      </c>
      <c r="F111" s="66">
        <v>255648.37</v>
      </c>
      <c r="G111" s="49">
        <f aca="true" t="shared" si="22" ref="G111:G122">F111/E97</f>
        <v>1.1756756153941137</v>
      </c>
      <c r="H111" s="50">
        <f>B111+E111-F111</f>
        <v>716769.9099999998</v>
      </c>
    </row>
    <row r="112" spans="1:8" ht="15">
      <c r="A112" s="7" t="s">
        <v>2</v>
      </c>
      <c r="B112" s="19">
        <f>H98</f>
        <v>1226407.9900000016</v>
      </c>
      <c r="C112" s="5"/>
      <c r="D112" s="5"/>
      <c r="E112" s="66">
        <v>491957.43</v>
      </c>
      <c r="F112" s="66">
        <v>549954.49</v>
      </c>
      <c r="G112" s="21">
        <f t="shared" si="22"/>
        <v>1.1032032552404736</v>
      </c>
      <c r="H112" s="22">
        <f aca="true" t="shared" si="23" ref="H112:H121">B112+E112-F112</f>
        <v>1168410.9300000016</v>
      </c>
    </row>
    <row r="113" spans="1:8" ht="15.75" thickBot="1">
      <c r="A113" s="39" t="s">
        <v>3</v>
      </c>
      <c r="B113" s="55">
        <f>H99</f>
        <v>2537672.1399999987</v>
      </c>
      <c r="C113" s="52"/>
      <c r="D113" s="52"/>
      <c r="E113" s="67">
        <v>480024.98</v>
      </c>
      <c r="F113" s="68">
        <v>525029.09</v>
      </c>
      <c r="G113" s="53">
        <f t="shared" si="22"/>
        <v>1.1076638793902303</v>
      </c>
      <c r="H113" s="56">
        <f t="shared" si="23"/>
        <v>2492668.029999999</v>
      </c>
    </row>
    <row r="114" spans="1:8" ht="15">
      <c r="A114" s="18" t="s">
        <v>0</v>
      </c>
      <c r="B114" s="19">
        <f>H100</f>
        <v>826035.18</v>
      </c>
      <c r="C114" s="20"/>
      <c r="D114" s="20"/>
      <c r="E114" s="69">
        <v>401348.89</v>
      </c>
      <c r="F114" s="69">
        <v>409946.89</v>
      </c>
      <c r="G114" s="21">
        <f t="shared" si="22"/>
        <v>1.0857365473321163</v>
      </c>
      <c r="H114" s="22">
        <f t="shared" si="23"/>
        <v>817437.18</v>
      </c>
    </row>
    <row r="115" spans="1:8" ht="15">
      <c r="A115" s="18" t="s">
        <v>47</v>
      </c>
      <c r="B115" s="19">
        <f aca="true" t="shared" si="24" ref="B115:B121">H101</f>
        <v>937433.75</v>
      </c>
      <c r="C115" s="20"/>
      <c r="D115" s="20"/>
      <c r="E115" s="66">
        <v>233927.31</v>
      </c>
      <c r="F115" s="66">
        <v>151384.47</v>
      </c>
      <c r="G115" s="21">
        <f t="shared" si="22"/>
        <v>0.6680616937507273</v>
      </c>
      <c r="H115" s="22">
        <f>B115+E115-F115</f>
        <v>1019976.5900000001</v>
      </c>
    </row>
    <row r="116" spans="1:8" ht="15">
      <c r="A116" s="7" t="s">
        <v>1</v>
      </c>
      <c r="B116" s="19">
        <f t="shared" si="24"/>
        <v>476777.59</v>
      </c>
      <c r="C116" s="5"/>
      <c r="D116" s="5"/>
      <c r="E116" s="66">
        <v>272763</v>
      </c>
      <c r="F116" s="66">
        <v>283245.85</v>
      </c>
      <c r="G116" s="21">
        <f t="shared" si="22"/>
        <v>1.1248566705097018</v>
      </c>
      <c r="H116" s="22">
        <f t="shared" si="23"/>
        <v>466294.7400000001</v>
      </c>
    </row>
    <row r="117" spans="1:8" ht="15">
      <c r="A117" s="7" t="s">
        <v>9</v>
      </c>
      <c r="B117" s="19">
        <f t="shared" si="24"/>
        <v>227702.62999999992</v>
      </c>
      <c r="C117" s="5"/>
      <c r="D117" s="5"/>
      <c r="E117" s="66">
        <v>102293.34</v>
      </c>
      <c r="F117" s="66">
        <v>109264.93</v>
      </c>
      <c r="G117" s="21">
        <f t="shared" si="22"/>
        <v>0.9235378779669831</v>
      </c>
      <c r="H117" s="22">
        <f t="shared" si="23"/>
        <v>220731.03999999992</v>
      </c>
    </row>
    <row r="118" spans="1:8" ht="15">
      <c r="A118" s="7" t="s">
        <v>16</v>
      </c>
      <c r="B118" s="19">
        <f t="shared" si="24"/>
        <v>605966.4299999991</v>
      </c>
      <c r="C118" s="5"/>
      <c r="D118" s="5"/>
      <c r="E118" s="66">
        <v>344716.44</v>
      </c>
      <c r="F118" s="66">
        <v>279667.58</v>
      </c>
      <c r="G118" s="21">
        <f t="shared" si="22"/>
        <v>0.8494350252970846</v>
      </c>
      <c r="H118" s="22">
        <f t="shared" si="23"/>
        <v>671015.2899999991</v>
      </c>
    </row>
    <row r="119" spans="1:8" ht="15">
      <c r="A119" s="9" t="s">
        <v>33</v>
      </c>
      <c r="B119" s="19">
        <f t="shared" si="24"/>
        <v>1311837.7000000007</v>
      </c>
      <c r="C119" s="5"/>
      <c r="D119" s="5"/>
      <c r="E119" s="66">
        <v>322638.43</v>
      </c>
      <c r="F119" s="66">
        <v>314315.14</v>
      </c>
      <c r="G119" s="21">
        <f t="shared" si="22"/>
        <v>1.000601955807231</v>
      </c>
      <c r="H119" s="22">
        <f t="shared" si="23"/>
        <v>1320160.9900000007</v>
      </c>
    </row>
    <row r="120" spans="1:8" ht="15">
      <c r="A120" s="9" t="s">
        <v>5</v>
      </c>
      <c r="B120" s="19">
        <f t="shared" si="24"/>
        <v>424030.60000000044</v>
      </c>
      <c r="C120" s="5"/>
      <c r="D120" s="5"/>
      <c r="E120" s="66">
        <v>202314.03</v>
      </c>
      <c r="F120" s="66">
        <v>253659.97</v>
      </c>
      <c r="G120" s="21">
        <f t="shared" si="22"/>
        <v>1.2389141082130013</v>
      </c>
      <c r="H120" s="22">
        <f t="shared" si="23"/>
        <v>372684.6600000005</v>
      </c>
    </row>
    <row r="121" spans="1:8" ht="15.75" thickBot="1">
      <c r="A121" s="9" t="s">
        <v>34</v>
      </c>
      <c r="B121" s="43">
        <f t="shared" si="24"/>
        <v>286698.03</v>
      </c>
      <c r="C121" s="11"/>
      <c r="D121" s="11"/>
      <c r="E121" s="66">
        <v>116692.23</v>
      </c>
      <c r="F121" s="66">
        <v>136432.11</v>
      </c>
      <c r="G121" s="44">
        <f t="shared" si="22"/>
        <v>1.1484122476107872</v>
      </c>
      <c r="H121" s="45">
        <f t="shared" si="23"/>
        <v>266958.15</v>
      </c>
    </row>
    <row r="122" spans="1:8" ht="24.75" customHeight="1" thickBot="1">
      <c r="A122" s="14" t="s">
        <v>13</v>
      </c>
      <c r="B122" s="15">
        <f>SUM(B111:B121)</f>
        <v>9600652.809999999</v>
      </c>
      <c r="C122" s="15">
        <f>SUM(C111:C121)</f>
        <v>0</v>
      </c>
      <c r="D122" s="15">
        <f>SUM(D111:D121)</f>
        <v>0</v>
      </c>
      <c r="E122" s="15">
        <f>SUM(E111:E121)</f>
        <v>3201003.59</v>
      </c>
      <c r="F122" s="15">
        <f>SUM(F111:F121)</f>
        <v>3268548.89</v>
      </c>
      <c r="G122" s="16">
        <f t="shared" si="22"/>
        <v>1.0438790727505733</v>
      </c>
      <c r="H122" s="17">
        <f>SUM(H111:H121)</f>
        <v>9533107.51</v>
      </c>
    </row>
    <row r="123" ht="15.75" thickBot="1"/>
    <row r="124" spans="1:8" s="2" customFormat="1" ht="32.25" customHeight="1" thickBot="1">
      <c r="A124" s="23" t="s">
        <v>43</v>
      </c>
      <c r="B124" s="24" t="s">
        <v>10</v>
      </c>
      <c r="C124" s="25" t="s">
        <v>6</v>
      </c>
      <c r="D124" s="25" t="s">
        <v>7</v>
      </c>
      <c r="E124" s="24" t="s">
        <v>6</v>
      </c>
      <c r="F124" s="24" t="s">
        <v>8</v>
      </c>
      <c r="G124" s="24" t="s">
        <v>12</v>
      </c>
      <c r="H124" s="26" t="s">
        <v>11</v>
      </c>
    </row>
    <row r="125" spans="1:8" ht="15">
      <c r="A125" s="46" t="s">
        <v>32</v>
      </c>
      <c r="B125" s="47">
        <f>H111</f>
        <v>716769.9099999998</v>
      </c>
      <c r="C125" s="48"/>
      <c r="D125" s="48"/>
      <c r="E125" s="47">
        <v>249953.71999999997</v>
      </c>
      <c r="F125" s="47">
        <v>302841.2</v>
      </c>
      <c r="G125" s="49">
        <f aca="true" t="shared" si="25" ref="G125:G136">F125/E111</f>
        <v>1.3035098598525847</v>
      </c>
      <c r="H125" s="50">
        <f>B125+E125-F125</f>
        <v>663882.4299999997</v>
      </c>
    </row>
    <row r="126" spans="1:8" ht="15">
      <c r="A126" s="7" t="s">
        <v>2</v>
      </c>
      <c r="B126" s="19">
        <f>H112</f>
        <v>1168410.9300000016</v>
      </c>
      <c r="C126" s="5"/>
      <c r="D126" s="5"/>
      <c r="E126" s="4">
        <v>491269.53</v>
      </c>
      <c r="F126" s="4">
        <v>599726.98</v>
      </c>
      <c r="G126" s="21">
        <f t="shared" si="25"/>
        <v>1.219062755084317</v>
      </c>
      <c r="H126" s="22">
        <f aca="true" t="shared" si="26" ref="H126:H135">B126+E126-F126</f>
        <v>1059953.4800000016</v>
      </c>
    </row>
    <row r="127" spans="1:8" ht="15.75" thickBot="1">
      <c r="A127" s="39" t="s">
        <v>3</v>
      </c>
      <c r="B127" s="55">
        <f>H113</f>
        <v>2492668.029999999</v>
      </c>
      <c r="C127" s="52"/>
      <c r="D127" s="52"/>
      <c r="E127" s="51">
        <v>489051.52999999997</v>
      </c>
      <c r="F127" s="51">
        <v>644469.8</v>
      </c>
      <c r="G127" s="53">
        <f t="shared" si="25"/>
        <v>1.3425755467975855</v>
      </c>
      <c r="H127" s="56">
        <f t="shared" si="26"/>
        <v>2337249.759999999</v>
      </c>
    </row>
    <row r="128" spans="1:8" ht="15">
      <c r="A128" s="18" t="s">
        <v>0</v>
      </c>
      <c r="B128" s="19">
        <f>H114</f>
        <v>817437.18</v>
      </c>
      <c r="C128" s="20"/>
      <c r="D128" s="20"/>
      <c r="E128" s="19">
        <v>412209.69</v>
      </c>
      <c r="F128" s="19">
        <v>403268.66</v>
      </c>
      <c r="G128" s="21">
        <f t="shared" si="25"/>
        <v>1.0047832946541846</v>
      </c>
      <c r="H128" s="22">
        <f t="shared" si="26"/>
        <v>826378.2100000002</v>
      </c>
    </row>
    <row r="129" spans="1:8" ht="15">
      <c r="A129" s="18" t="s">
        <v>47</v>
      </c>
      <c r="B129" s="19">
        <f aca="true" t="shared" si="27" ref="B129:B135">H115</f>
        <v>1019976.5900000001</v>
      </c>
      <c r="C129" s="20"/>
      <c r="D129" s="20"/>
      <c r="E129" s="19">
        <v>297059.4</v>
      </c>
      <c r="F129" s="19">
        <v>217074.25</v>
      </c>
      <c r="G129" s="21">
        <f t="shared" si="25"/>
        <v>0.9279559962451583</v>
      </c>
      <c r="H129" s="22">
        <f>B129+E129-F129</f>
        <v>1099961.7400000002</v>
      </c>
    </row>
    <row r="130" spans="1:8" ht="15">
      <c r="A130" s="7" t="s">
        <v>1</v>
      </c>
      <c r="B130" s="19">
        <f t="shared" si="27"/>
        <v>466294.7400000001</v>
      </c>
      <c r="C130" s="5"/>
      <c r="D130" s="5"/>
      <c r="E130" s="4">
        <v>283022.08999999997</v>
      </c>
      <c r="F130" s="4">
        <v>276489.65</v>
      </c>
      <c r="G130" s="21">
        <f t="shared" si="25"/>
        <v>1.0136625935335806</v>
      </c>
      <c r="H130" s="22">
        <f t="shared" si="26"/>
        <v>472827.18000000005</v>
      </c>
    </row>
    <row r="131" spans="1:8" ht="15">
      <c r="A131" s="7" t="s">
        <v>9</v>
      </c>
      <c r="B131" s="19">
        <f t="shared" si="27"/>
        <v>220731.03999999992</v>
      </c>
      <c r="C131" s="5"/>
      <c r="D131" s="5"/>
      <c r="E131" s="4">
        <v>124615.1</v>
      </c>
      <c r="F131" s="4">
        <v>171229.06</v>
      </c>
      <c r="G131" s="21">
        <f t="shared" si="25"/>
        <v>1.6739023283431747</v>
      </c>
      <c r="H131" s="22">
        <f t="shared" si="26"/>
        <v>174117.0799999999</v>
      </c>
    </row>
    <row r="132" spans="1:8" ht="15">
      <c r="A132" s="7" t="s">
        <v>16</v>
      </c>
      <c r="B132" s="19">
        <f t="shared" si="27"/>
        <v>671015.2899999991</v>
      </c>
      <c r="C132" s="5"/>
      <c r="D132" s="5"/>
      <c r="E132" s="4">
        <v>359999.01</v>
      </c>
      <c r="F132" s="4">
        <v>349208.63</v>
      </c>
      <c r="G132" s="21">
        <f t="shared" si="25"/>
        <v>1.0130315513817676</v>
      </c>
      <c r="H132" s="22">
        <f t="shared" si="26"/>
        <v>681805.6699999991</v>
      </c>
    </row>
    <row r="133" spans="1:8" ht="15">
      <c r="A133" s="9" t="s">
        <v>33</v>
      </c>
      <c r="B133" s="19">
        <f t="shared" si="27"/>
        <v>1320160.9900000007</v>
      </c>
      <c r="C133" s="5"/>
      <c r="D133" s="5"/>
      <c r="E133" s="4">
        <v>396376.97000000003</v>
      </c>
      <c r="F133" s="4">
        <v>502637.85</v>
      </c>
      <c r="G133" s="21">
        <f t="shared" si="25"/>
        <v>1.557898264010273</v>
      </c>
      <c r="H133" s="22">
        <f t="shared" si="26"/>
        <v>1213900.1100000008</v>
      </c>
    </row>
    <row r="134" spans="1:8" ht="15">
      <c r="A134" s="9" t="s">
        <v>5</v>
      </c>
      <c r="B134" s="19">
        <f t="shared" si="27"/>
        <v>372684.6600000005</v>
      </c>
      <c r="C134" s="5"/>
      <c r="D134" s="5"/>
      <c r="E134" s="4">
        <v>220179.28999999998</v>
      </c>
      <c r="F134" s="4">
        <v>185340.48</v>
      </c>
      <c r="G134" s="21">
        <f t="shared" si="25"/>
        <v>0.9161029514364377</v>
      </c>
      <c r="H134" s="22">
        <f t="shared" si="26"/>
        <v>407523.47000000044</v>
      </c>
    </row>
    <row r="135" spans="1:8" ht="15.75" thickBot="1">
      <c r="A135" s="9" t="s">
        <v>34</v>
      </c>
      <c r="B135" s="43">
        <f t="shared" si="27"/>
        <v>266958.15</v>
      </c>
      <c r="C135" s="11"/>
      <c r="D135" s="11"/>
      <c r="E135" s="10">
        <v>145059.94</v>
      </c>
      <c r="F135" s="10">
        <v>160825.55</v>
      </c>
      <c r="G135" s="44">
        <f t="shared" si="25"/>
        <v>1.3782027303788777</v>
      </c>
      <c r="H135" s="45">
        <f t="shared" si="26"/>
        <v>251192.54000000004</v>
      </c>
    </row>
    <row r="136" spans="1:8" ht="24.75" customHeight="1" thickBot="1">
      <c r="A136" s="14" t="s">
        <v>13</v>
      </c>
      <c r="B136" s="15">
        <f>SUM(B125:B135)</f>
        <v>9533107.51</v>
      </c>
      <c r="C136" s="15">
        <f>SUM(C125:C135)</f>
        <v>0</v>
      </c>
      <c r="D136" s="15">
        <f>SUM(D125:D135)</f>
        <v>0</v>
      </c>
      <c r="E136" s="15">
        <f>SUM(E125:E135)</f>
        <v>3468796.2700000005</v>
      </c>
      <c r="F136" s="15">
        <f>SUM(F125:F135)</f>
        <v>3813112.1099999994</v>
      </c>
      <c r="G136" s="16">
        <f t="shared" si="25"/>
        <v>1.1912239404892389</v>
      </c>
      <c r="H136" s="17">
        <f>SUM(H125:H135)</f>
        <v>9188791.670000002</v>
      </c>
    </row>
    <row r="137" ht="17.25" customHeight="1" thickBot="1"/>
    <row r="138" spans="1:8" s="2" customFormat="1" ht="32.25" customHeight="1" thickBot="1">
      <c r="A138" s="23" t="s">
        <v>44</v>
      </c>
      <c r="B138" s="24" t="s">
        <v>10</v>
      </c>
      <c r="C138" s="25" t="s">
        <v>6</v>
      </c>
      <c r="D138" s="25" t="s">
        <v>7</v>
      </c>
      <c r="E138" s="24" t="s">
        <v>6</v>
      </c>
      <c r="F138" s="24" t="s">
        <v>8</v>
      </c>
      <c r="G138" s="24" t="s">
        <v>12</v>
      </c>
      <c r="H138" s="26" t="s">
        <v>11</v>
      </c>
    </row>
    <row r="139" spans="1:8" ht="15">
      <c r="A139" s="46" t="s">
        <v>32</v>
      </c>
      <c r="B139" s="47">
        <f>H125</f>
        <v>663882.4299999997</v>
      </c>
      <c r="C139" s="48"/>
      <c r="D139" s="48"/>
      <c r="E139" s="47">
        <v>350398.85</v>
      </c>
      <c r="F139" s="47">
        <v>277454.48</v>
      </c>
      <c r="G139" s="49">
        <f aca="true" t="shared" si="28" ref="G139:G150">F139/E125</f>
        <v>1.1100234075332025</v>
      </c>
      <c r="H139" s="50">
        <f>B139+E139-F139</f>
        <v>736826.7999999997</v>
      </c>
    </row>
    <row r="140" spans="1:8" ht="15">
      <c r="A140" s="7" t="s">
        <v>2</v>
      </c>
      <c r="B140" s="19">
        <f>H126</f>
        <v>1059953.4800000016</v>
      </c>
      <c r="C140" s="5"/>
      <c r="D140" s="5"/>
      <c r="E140" s="4">
        <v>714485.44</v>
      </c>
      <c r="F140" s="4">
        <v>612174.79</v>
      </c>
      <c r="G140" s="21">
        <f t="shared" si="28"/>
        <v>1.2461077934143403</v>
      </c>
      <c r="H140" s="22">
        <f aca="true" t="shared" si="29" ref="H140:H149">B140+E140-F140</f>
        <v>1162264.1300000015</v>
      </c>
    </row>
    <row r="141" spans="1:8" ht="15.75" thickBot="1">
      <c r="A141" s="39" t="s">
        <v>3</v>
      </c>
      <c r="B141" s="55">
        <f>H127</f>
        <v>2337249.759999999</v>
      </c>
      <c r="C141" s="52"/>
      <c r="D141" s="52"/>
      <c r="E141" s="51">
        <v>686288.27</v>
      </c>
      <c r="F141" s="51">
        <v>508771.48</v>
      </c>
      <c r="G141" s="53">
        <f t="shared" si="28"/>
        <v>1.040322846960524</v>
      </c>
      <c r="H141" s="56">
        <f t="shared" si="29"/>
        <v>2514766.549999999</v>
      </c>
    </row>
    <row r="142" spans="1:8" ht="15">
      <c r="A142" s="18" t="s">
        <v>0</v>
      </c>
      <c r="B142" s="19">
        <f>H128</f>
        <v>826378.2100000002</v>
      </c>
      <c r="C142" s="20"/>
      <c r="D142" s="20"/>
      <c r="E142" s="19">
        <v>522973.92</v>
      </c>
      <c r="F142" s="19">
        <v>465134.66</v>
      </c>
      <c r="G142" s="21">
        <f t="shared" si="28"/>
        <v>1.1283933184588648</v>
      </c>
      <c r="H142" s="22">
        <f t="shared" si="29"/>
        <v>884217.4700000002</v>
      </c>
    </row>
    <row r="143" spans="1:8" ht="15">
      <c r="A143" s="18" t="s">
        <v>47</v>
      </c>
      <c r="B143" s="19">
        <f aca="true" t="shared" si="30" ref="B143:B149">H129</f>
        <v>1099961.7400000002</v>
      </c>
      <c r="C143" s="20"/>
      <c r="D143" s="20"/>
      <c r="E143" s="19">
        <v>509389.44</v>
      </c>
      <c r="F143" s="19">
        <v>255004.75</v>
      </c>
      <c r="G143" s="21">
        <f t="shared" si="28"/>
        <v>0.858430165818688</v>
      </c>
      <c r="H143" s="22">
        <f>B143+E143-F143</f>
        <v>1354346.4300000002</v>
      </c>
    </row>
    <row r="144" spans="1:8" ht="15">
      <c r="A144" s="7" t="s">
        <v>1</v>
      </c>
      <c r="B144" s="19">
        <f t="shared" si="30"/>
        <v>472827.18000000005</v>
      </c>
      <c r="C144" s="5"/>
      <c r="D144" s="5"/>
      <c r="E144" s="4">
        <v>345204.16</v>
      </c>
      <c r="F144" s="4">
        <v>324909.9</v>
      </c>
      <c r="G144" s="21">
        <f t="shared" si="28"/>
        <v>1.1480019103809178</v>
      </c>
      <c r="H144" s="22">
        <f t="shared" si="29"/>
        <v>493121.44000000006</v>
      </c>
    </row>
    <row r="145" spans="1:8" ht="15">
      <c r="A145" s="7" t="s">
        <v>9</v>
      </c>
      <c r="B145" s="19">
        <f t="shared" si="30"/>
        <v>174117.0799999999</v>
      </c>
      <c r="C145" s="5"/>
      <c r="D145" s="5"/>
      <c r="E145" s="4">
        <v>161492.33</v>
      </c>
      <c r="F145" s="4">
        <v>151739.18</v>
      </c>
      <c r="G145" s="21">
        <f t="shared" si="28"/>
        <v>1.2176628675016108</v>
      </c>
      <c r="H145" s="22">
        <f t="shared" si="29"/>
        <v>183870.22999999992</v>
      </c>
    </row>
    <row r="146" spans="1:8" ht="15">
      <c r="A146" s="7" t="s">
        <v>16</v>
      </c>
      <c r="B146" s="19">
        <f t="shared" si="30"/>
        <v>681805.6699999991</v>
      </c>
      <c r="C146" s="5"/>
      <c r="D146" s="5"/>
      <c r="E146" s="4">
        <v>476199.51</v>
      </c>
      <c r="F146" s="4">
        <v>446026.48</v>
      </c>
      <c r="G146" s="21">
        <f t="shared" si="28"/>
        <v>1.2389658516005362</v>
      </c>
      <c r="H146" s="22">
        <f t="shared" si="29"/>
        <v>711978.6999999993</v>
      </c>
    </row>
    <row r="147" spans="1:8" ht="15">
      <c r="A147" s="9" t="s">
        <v>33</v>
      </c>
      <c r="B147" s="19">
        <f t="shared" si="30"/>
        <v>1213900.1100000008</v>
      </c>
      <c r="C147" s="5"/>
      <c r="D147" s="5"/>
      <c r="E147" s="4">
        <v>491278.8</v>
      </c>
      <c r="F147" s="4">
        <v>339090.35</v>
      </c>
      <c r="G147" s="21">
        <f t="shared" si="28"/>
        <v>0.855474398525222</v>
      </c>
      <c r="H147" s="22">
        <f t="shared" si="29"/>
        <v>1366088.560000001</v>
      </c>
    </row>
    <row r="148" spans="1:8" ht="15">
      <c r="A148" s="9" t="s">
        <v>5</v>
      </c>
      <c r="B148" s="19">
        <f t="shared" si="30"/>
        <v>407523.47000000044</v>
      </c>
      <c r="C148" s="5"/>
      <c r="D148" s="5"/>
      <c r="E148" s="4">
        <v>299811.18</v>
      </c>
      <c r="F148" s="4">
        <v>232780.93</v>
      </c>
      <c r="G148" s="21">
        <f t="shared" si="28"/>
        <v>1.0572335390853518</v>
      </c>
      <c r="H148" s="22">
        <f t="shared" si="29"/>
        <v>474553.7200000004</v>
      </c>
    </row>
    <row r="149" spans="1:8" ht="15.75" thickBot="1">
      <c r="A149" s="9" t="s">
        <v>34</v>
      </c>
      <c r="B149" s="43">
        <f t="shared" si="30"/>
        <v>251192.54000000004</v>
      </c>
      <c r="C149" s="11"/>
      <c r="D149" s="11"/>
      <c r="E149" s="10">
        <v>169795.97</v>
      </c>
      <c r="F149" s="10">
        <v>122854.99</v>
      </c>
      <c r="G149" s="44">
        <f t="shared" si="28"/>
        <v>0.8469256915451641</v>
      </c>
      <c r="H149" s="45">
        <f t="shared" si="29"/>
        <v>298133.52</v>
      </c>
    </row>
    <row r="150" spans="1:8" ht="24.75" customHeight="1" thickBot="1">
      <c r="A150" s="14" t="s">
        <v>13</v>
      </c>
      <c r="B150" s="15">
        <f>SUM(B139:B149)</f>
        <v>9188791.670000002</v>
      </c>
      <c r="C150" s="15">
        <f>SUM(C139:C149)</f>
        <v>0</v>
      </c>
      <c r="D150" s="15">
        <f>SUM(D139:D149)</f>
        <v>0</v>
      </c>
      <c r="E150" s="15">
        <f>SUM(E139:E149)</f>
        <v>4727317.869999999</v>
      </c>
      <c r="F150" s="15">
        <f>SUM(F139:F149)</f>
        <v>3735941.9900000007</v>
      </c>
      <c r="G150" s="16">
        <f t="shared" si="28"/>
        <v>1.077013955045564</v>
      </c>
      <c r="H150" s="17">
        <f>SUM(H139:H149)</f>
        <v>10180167.55</v>
      </c>
    </row>
    <row r="151" ht="15.75" thickBot="1"/>
    <row r="152" spans="1:8" s="2" customFormat="1" ht="32.25" customHeight="1" thickBot="1">
      <c r="A152" s="23" t="s">
        <v>45</v>
      </c>
      <c r="B152" s="24" t="s">
        <v>10</v>
      </c>
      <c r="C152" s="25" t="s">
        <v>6</v>
      </c>
      <c r="D152" s="25" t="s">
        <v>7</v>
      </c>
      <c r="E152" s="24" t="s">
        <v>6</v>
      </c>
      <c r="F152" s="24" t="s">
        <v>8</v>
      </c>
      <c r="G152" s="24" t="s">
        <v>12</v>
      </c>
      <c r="H152" s="26" t="s">
        <v>11</v>
      </c>
    </row>
    <row r="153" spans="1:8" ht="15">
      <c r="A153" s="46" t="s">
        <v>32</v>
      </c>
      <c r="B153" s="47">
        <f>H139</f>
        <v>736826.7999999997</v>
      </c>
      <c r="C153" s="48"/>
      <c r="D153" s="48"/>
      <c r="E153" s="47">
        <v>409216.18</v>
      </c>
      <c r="F153" s="47">
        <v>369386.62</v>
      </c>
      <c r="G153" s="49">
        <f aca="true" t="shared" si="31" ref="G153:G164">F153/E139</f>
        <v>1.0541890191705823</v>
      </c>
      <c r="H153" s="50">
        <f aca="true" t="shared" si="32" ref="H153:H163">B153+E153-F153</f>
        <v>776656.3599999998</v>
      </c>
    </row>
    <row r="154" spans="1:8" ht="15">
      <c r="A154" s="7" t="s">
        <v>2</v>
      </c>
      <c r="B154" s="19">
        <f>H140</f>
        <v>1162264.1300000015</v>
      </c>
      <c r="C154" s="5"/>
      <c r="D154" s="5"/>
      <c r="E154" s="19">
        <v>799576.08</v>
      </c>
      <c r="F154" s="19">
        <v>588597.1</v>
      </c>
      <c r="G154" s="21">
        <f t="shared" si="31"/>
        <v>0.8238055907759296</v>
      </c>
      <c r="H154" s="22">
        <f t="shared" si="32"/>
        <v>1373243.1100000013</v>
      </c>
    </row>
    <row r="155" spans="1:8" ht="15.75" thickBot="1">
      <c r="A155" s="39" t="s">
        <v>3</v>
      </c>
      <c r="B155" s="55">
        <f>H141</f>
        <v>2514766.549999999</v>
      </c>
      <c r="C155" s="52"/>
      <c r="D155" s="52"/>
      <c r="E155" s="55">
        <v>822400.27</v>
      </c>
      <c r="F155" s="55">
        <v>736301.84</v>
      </c>
      <c r="G155" s="53">
        <f t="shared" si="31"/>
        <v>1.0728754550911965</v>
      </c>
      <c r="H155" s="56">
        <f t="shared" si="32"/>
        <v>2600864.979999999</v>
      </c>
    </row>
    <row r="156" spans="1:8" ht="15">
      <c r="A156" s="18" t="s">
        <v>0</v>
      </c>
      <c r="B156" s="19">
        <f>H142</f>
        <v>884217.4700000002</v>
      </c>
      <c r="C156" s="20"/>
      <c r="D156" s="20"/>
      <c r="E156" s="19">
        <v>593779.41</v>
      </c>
      <c r="F156" s="19">
        <v>516762.8099999998</v>
      </c>
      <c r="G156" s="21">
        <f t="shared" si="31"/>
        <v>0.9881234804213561</v>
      </c>
      <c r="H156" s="22">
        <f t="shared" si="32"/>
        <v>961234.0700000005</v>
      </c>
    </row>
    <row r="157" spans="1:8" ht="15">
      <c r="A157" s="18" t="s">
        <v>47</v>
      </c>
      <c r="B157" s="19">
        <f aca="true" t="shared" si="33" ref="B157:B163">H143</f>
        <v>1354346.4300000002</v>
      </c>
      <c r="C157" s="20"/>
      <c r="D157" s="20"/>
      <c r="E157" s="19">
        <v>527964.23</v>
      </c>
      <c r="F157" s="19">
        <v>304754.17</v>
      </c>
      <c r="G157" s="21">
        <f t="shared" si="31"/>
        <v>0.5982734349577408</v>
      </c>
      <c r="H157" s="22">
        <f t="shared" si="32"/>
        <v>1577556.4900000002</v>
      </c>
    </row>
    <row r="158" spans="1:8" ht="15">
      <c r="A158" s="7" t="s">
        <v>1</v>
      </c>
      <c r="B158" s="19">
        <f t="shared" si="33"/>
        <v>493121.44000000006</v>
      </c>
      <c r="C158" s="5"/>
      <c r="D158" s="5"/>
      <c r="E158" s="19">
        <v>413272.74</v>
      </c>
      <c r="F158" s="19">
        <v>346039.84</v>
      </c>
      <c r="G158" s="21">
        <f t="shared" si="31"/>
        <v>1.002420828300563</v>
      </c>
      <c r="H158" s="22">
        <f t="shared" si="32"/>
        <v>560354.3400000001</v>
      </c>
    </row>
    <row r="159" spans="1:8" ht="15">
      <c r="A159" s="7" t="s">
        <v>9</v>
      </c>
      <c r="B159" s="19">
        <f t="shared" si="33"/>
        <v>183870.22999999992</v>
      </c>
      <c r="C159" s="5"/>
      <c r="D159" s="5"/>
      <c r="E159" s="19">
        <v>203473.52</v>
      </c>
      <c r="F159" s="19">
        <v>122975.81</v>
      </c>
      <c r="G159" s="21">
        <f t="shared" si="31"/>
        <v>0.7614962890188036</v>
      </c>
      <c r="H159" s="22">
        <f t="shared" si="32"/>
        <v>264367.9399999999</v>
      </c>
    </row>
    <row r="160" spans="1:8" ht="15">
      <c r="A160" s="7" t="s">
        <v>16</v>
      </c>
      <c r="B160" s="19">
        <f t="shared" si="33"/>
        <v>711978.6999999993</v>
      </c>
      <c r="C160" s="5"/>
      <c r="D160" s="5"/>
      <c r="E160" s="19">
        <v>553979.43</v>
      </c>
      <c r="F160" s="19">
        <v>451139.91</v>
      </c>
      <c r="G160" s="21">
        <f t="shared" si="31"/>
        <v>0.9473758383329709</v>
      </c>
      <c r="H160" s="22">
        <f t="shared" si="32"/>
        <v>814818.2199999995</v>
      </c>
    </row>
    <row r="161" spans="1:8" ht="15">
      <c r="A161" s="9" t="s">
        <v>33</v>
      </c>
      <c r="B161" s="19">
        <f t="shared" si="33"/>
        <v>1366088.560000001</v>
      </c>
      <c r="C161" s="5"/>
      <c r="D161" s="5"/>
      <c r="E161" s="19">
        <v>569916.44</v>
      </c>
      <c r="F161" s="19">
        <v>428327.7</v>
      </c>
      <c r="G161" s="21">
        <f t="shared" si="31"/>
        <v>0.871862779342402</v>
      </c>
      <c r="H161" s="22">
        <f t="shared" si="32"/>
        <v>1507677.300000001</v>
      </c>
    </row>
    <row r="162" spans="1:8" ht="15">
      <c r="A162" s="9" t="s">
        <v>5</v>
      </c>
      <c r="B162" s="19">
        <f t="shared" si="33"/>
        <v>474553.7200000004</v>
      </c>
      <c r="C162" s="5"/>
      <c r="D162" s="5"/>
      <c r="E162" s="19">
        <v>293323.65</v>
      </c>
      <c r="F162" s="19">
        <v>286021.74</v>
      </c>
      <c r="G162" s="21">
        <f t="shared" si="31"/>
        <v>0.954006251534716</v>
      </c>
      <c r="H162" s="22">
        <f t="shared" si="32"/>
        <v>481855.63000000035</v>
      </c>
    </row>
    <row r="163" spans="1:8" ht="15.75" thickBot="1">
      <c r="A163" s="9" t="s">
        <v>34</v>
      </c>
      <c r="B163" s="43">
        <f t="shared" si="33"/>
        <v>298133.52</v>
      </c>
      <c r="C163" s="11"/>
      <c r="D163" s="11"/>
      <c r="E163" s="43">
        <v>205054.2</v>
      </c>
      <c r="F163" s="43">
        <v>146543.32</v>
      </c>
      <c r="G163" s="44">
        <f t="shared" si="31"/>
        <v>0.8630553481334098</v>
      </c>
      <c r="H163" s="45">
        <f t="shared" si="32"/>
        <v>356644.4</v>
      </c>
    </row>
    <row r="164" spans="1:8" ht="24.75" customHeight="1" thickBot="1">
      <c r="A164" s="14" t="s">
        <v>13</v>
      </c>
      <c r="B164" s="15">
        <f>SUM(B153:B163)</f>
        <v>10180167.55</v>
      </c>
      <c r="C164" s="15">
        <f>SUM(C153:C163)</f>
        <v>0</v>
      </c>
      <c r="D164" s="15">
        <f>SUM(D153:D163)</f>
        <v>0</v>
      </c>
      <c r="E164" s="15">
        <f>SUM(E153:E163)</f>
        <v>5391956.150000001</v>
      </c>
      <c r="F164" s="15">
        <f>SUM(F153:F163)</f>
        <v>4296850.86</v>
      </c>
      <c r="G164" s="16">
        <f t="shared" si="31"/>
        <v>0.9089405405268424</v>
      </c>
      <c r="H164" s="17">
        <f>SUM(H153:H163)</f>
        <v>11275272.840000002</v>
      </c>
    </row>
    <row r="165" ht="15.75" thickBot="1"/>
    <row r="166" spans="1:8" s="2" customFormat="1" ht="32.25" customHeight="1" thickBot="1">
      <c r="A166" s="23" t="s">
        <v>46</v>
      </c>
      <c r="B166" s="24" t="s">
        <v>10</v>
      </c>
      <c r="C166" s="25" t="s">
        <v>6</v>
      </c>
      <c r="D166" s="25" t="s">
        <v>7</v>
      </c>
      <c r="E166" s="24" t="s">
        <v>6</v>
      </c>
      <c r="F166" s="24" t="s">
        <v>8</v>
      </c>
      <c r="G166" s="24" t="s">
        <v>12</v>
      </c>
      <c r="H166" s="26" t="s">
        <v>11</v>
      </c>
    </row>
    <row r="167" spans="1:8" ht="15">
      <c r="A167" s="46" t="s">
        <v>32</v>
      </c>
      <c r="B167" s="47">
        <f>H153</f>
        <v>776656.3599999998</v>
      </c>
      <c r="C167" s="48"/>
      <c r="D167" s="48"/>
      <c r="E167" s="47">
        <v>409534.35</v>
      </c>
      <c r="F167" s="47">
        <v>432725.32</v>
      </c>
      <c r="G167" s="49">
        <f aca="true" t="shared" si="34" ref="G167:G178">F167/E153</f>
        <v>1.05744919470193</v>
      </c>
      <c r="H167" s="50">
        <f>B167+E167-F167</f>
        <v>753465.3899999997</v>
      </c>
    </row>
    <row r="168" spans="1:8" ht="15">
      <c r="A168" s="7" t="s">
        <v>2</v>
      </c>
      <c r="B168" s="19">
        <f>H154</f>
        <v>1373243.1100000013</v>
      </c>
      <c r="C168" s="5"/>
      <c r="D168" s="5"/>
      <c r="E168" s="4">
        <v>864738.82</v>
      </c>
      <c r="F168" s="4">
        <v>859417.33</v>
      </c>
      <c r="G168" s="21">
        <f t="shared" si="34"/>
        <v>1.0748412208629352</v>
      </c>
      <c r="H168" s="22">
        <f aca="true" t="shared" si="35" ref="H168:H177">B168+E168-F168</f>
        <v>1378564.600000001</v>
      </c>
    </row>
    <row r="169" spans="1:8" ht="15.75" thickBot="1">
      <c r="A169" s="39" t="s">
        <v>3</v>
      </c>
      <c r="B169" s="55">
        <f>H155</f>
        <v>2600864.979999999</v>
      </c>
      <c r="C169" s="52"/>
      <c r="D169" s="52"/>
      <c r="E169" s="51">
        <v>853836.79</v>
      </c>
      <c r="F169" s="51">
        <v>732375.39</v>
      </c>
      <c r="G169" s="53">
        <f t="shared" si="34"/>
        <v>0.8905339853548443</v>
      </c>
      <c r="H169" s="56">
        <f t="shared" si="35"/>
        <v>2722326.379999999</v>
      </c>
    </row>
    <row r="170" spans="1:8" ht="15">
      <c r="A170" s="18" t="s">
        <v>0</v>
      </c>
      <c r="B170" s="19">
        <f>H156</f>
        <v>961234.0700000005</v>
      </c>
      <c r="C170" s="20"/>
      <c r="D170" s="20"/>
      <c r="E170" s="19">
        <v>602673.35</v>
      </c>
      <c r="F170" s="19">
        <v>709507.75</v>
      </c>
      <c r="G170" s="21">
        <f t="shared" si="34"/>
        <v>1.1949012344500123</v>
      </c>
      <c r="H170" s="22">
        <f t="shared" si="35"/>
        <v>854399.6700000004</v>
      </c>
    </row>
    <row r="171" spans="1:8" ht="15">
      <c r="A171" s="18" t="s">
        <v>47</v>
      </c>
      <c r="B171" s="19">
        <f aca="true" t="shared" si="36" ref="B171:B177">H157</f>
        <v>1577556.4900000002</v>
      </c>
      <c r="C171" s="20"/>
      <c r="D171" s="20"/>
      <c r="E171" s="19">
        <v>556120.89</v>
      </c>
      <c r="F171" s="19">
        <v>496006.47</v>
      </c>
      <c r="G171" s="21">
        <f t="shared" si="34"/>
        <v>0.9394698387047925</v>
      </c>
      <c r="H171" s="22">
        <f t="shared" si="35"/>
        <v>1637670.9100000004</v>
      </c>
    </row>
    <row r="172" spans="1:8" ht="15">
      <c r="A172" s="7" t="s">
        <v>1</v>
      </c>
      <c r="B172" s="19">
        <f t="shared" si="36"/>
        <v>560354.3400000001</v>
      </c>
      <c r="C172" s="5"/>
      <c r="D172" s="5"/>
      <c r="E172" s="4">
        <v>414493.24</v>
      </c>
      <c r="F172" s="4">
        <v>390230.08</v>
      </c>
      <c r="G172" s="21">
        <f t="shared" si="34"/>
        <v>0.9442434553026653</v>
      </c>
      <c r="H172" s="22">
        <f t="shared" si="35"/>
        <v>584617.5</v>
      </c>
    </row>
    <row r="173" spans="1:8" ht="15">
      <c r="A173" s="7" t="s">
        <v>9</v>
      </c>
      <c r="B173" s="19">
        <f t="shared" si="36"/>
        <v>264367.9399999999</v>
      </c>
      <c r="C173" s="5"/>
      <c r="D173" s="5"/>
      <c r="E173" s="4">
        <v>210598.59</v>
      </c>
      <c r="F173" s="4">
        <v>175070.78</v>
      </c>
      <c r="G173" s="21">
        <f t="shared" si="34"/>
        <v>0.8604106323024244</v>
      </c>
      <c r="H173" s="22">
        <f t="shared" si="35"/>
        <v>299895.7499999999</v>
      </c>
    </row>
    <row r="174" spans="1:8" ht="15">
      <c r="A174" s="7" t="s">
        <v>16</v>
      </c>
      <c r="B174" s="19">
        <f t="shared" si="36"/>
        <v>814818.2199999995</v>
      </c>
      <c r="C174" s="5"/>
      <c r="D174" s="5"/>
      <c r="E174" s="4">
        <v>589403.09</v>
      </c>
      <c r="F174" s="4">
        <v>526968.57</v>
      </c>
      <c r="G174" s="21">
        <f t="shared" si="34"/>
        <v>0.9512421246398984</v>
      </c>
      <c r="H174" s="22">
        <f t="shared" si="35"/>
        <v>877252.7399999996</v>
      </c>
    </row>
    <row r="175" spans="1:8" ht="15">
      <c r="A175" s="9" t="s">
        <v>33</v>
      </c>
      <c r="B175" s="19">
        <f t="shared" si="36"/>
        <v>1507677.300000001</v>
      </c>
      <c r="C175" s="5"/>
      <c r="D175" s="5"/>
      <c r="E175" s="4">
        <v>619814.12</v>
      </c>
      <c r="F175" s="4">
        <v>466138.37</v>
      </c>
      <c r="G175" s="21">
        <f t="shared" si="34"/>
        <v>0.8179065162605241</v>
      </c>
      <c r="H175" s="22">
        <f t="shared" si="35"/>
        <v>1661353.0500000007</v>
      </c>
    </row>
    <row r="176" spans="1:8" ht="15">
      <c r="A176" s="9" t="s">
        <v>5</v>
      </c>
      <c r="B176" s="19">
        <f t="shared" si="36"/>
        <v>481855.63000000035</v>
      </c>
      <c r="C176" s="5"/>
      <c r="D176" s="5"/>
      <c r="E176" s="4">
        <v>363425.04</v>
      </c>
      <c r="F176" s="4">
        <v>342574.09</v>
      </c>
      <c r="G176" s="21">
        <f t="shared" si="34"/>
        <v>1.1679047700381473</v>
      </c>
      <c r="H176" s="22">
        <f t="shared" si="35"/>
        <v>502706.58000000037</v>
      </c>
    </row>
    <row r="177" spans="1:8" ht="15.75" thickBot="1">
      <c r="A177" s="9" t="s">
        <v>34</v>
      </c>
      <c r="B177" s="43">
        <f t="shared" si="36"/>
        <v>356644.4</v>
      </c>
      <c r="C177" s="11"/>
      <c r="D177" s="11"/>
      <c r="E177" s="10">
        <v>215407.14</v>
      </c>
      <c r="F177" s="10">
        <v>218962.48</v>
      </c>
      <c r="G177" s="44">
        <f t="shared" si="34"/>
        <v>1.0678273354069314</v>
      </c>
      <c r="H177" s="45">
        <f t="shared" si="35"/>
        <v>353089.06000000006</v>
      </c>
    </row>
    <row r="178" spans="1:8" ht="24.75" customHeight="1" thickBot="1">
      <c r="A178" s="14" t="s">
        <v>13</v>
      </c>
      <c r="B178" s="15">
        <f>SUM(B167:B177)</f>
        <v>11275272.840000002</v>
      </c>
      <c r="C178" s="15">
        <f>SUM(C167:C177)</f>
        <v>0</v>
      </c>
      <c r="D178" s="15">
        <f>SUM(D167:D177)</f>
        <v>0</v>
      </c>
      <c r="E178" s="15">
        <f>SUM(E167:E177)</f>
        <v>5700045.42</v>
      </c>
      <c r="F178" s="15">
        <f>SUM(F167:F177)</f>
        <v>5349976.63</v>
      </c>
      <c r="G178" s="16">
        <f t="shared" si="34"/>
        <v>0.9922144173965507</v>
      </c>
      <c r="H178" s="17">
        <f>SUM(H167:H177)</f>
        <v>11625341.63</v>
      </c>
    </row>
  </sheetData>
  <sheetProtection/>
  <mergeCells count="1">
    <mergeCell ref="A13:H13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PageLayoutView="0" workbookViewId="0" topLeftCell="A123">
      <selection activeCell="A1" sqref="A1:IV1"/>
    </sheetView>
  </sheetViews>
  <sheetFormatPr defaultColWidth="9.140625" defaultRowHeight="15" outlineLevelRow="1"/>
  <cols>
    <col min="1" max="1" width="15.7109375" style="1" customWidth="1"/>
    <col min="2" max="2" width="14.7109375" style="1" customWidth="1"/>
    <col min="3" max="3" width="13.00390625" style="3" hidden="1" customWidth="1"/>
    <col min="4" max="4" width="11.421875" style="3" hidden="1" customWidth="1"/>
    <col min="5" max="5" width="13.57421875" style="1" customWidth="1"/>
    <col min="6" max="6" width="11.8515625" style="1" customWidth="1"/>
    <col min="7" max="7" width="13.7109375" style="1" customWidth="1"/>
    <col min="8" max="8" width="15.8515625" style="1" customWidth="1"/>
    <col min="9" max="9" width="9.140625" style="1" customWidth="1"/>
    <col min="10" max="10" width="13.140625" style="1" customWidth="1"/>
    <col min="11" max="11" width="9.421875" style="1" customWidth="1"/>
    <col min="12" max="12" width="14.140625" style="1" customWidth="1"/>
    <col min="13" max="16384" width="9.140625" style="1" customWidth="1"/>
  </cols>
  <sheetData>
    <row r="1" spans="1:8" ht="31.5" customHeight="1" thickBot="1">
      <c r="A1" s="154" t="s">
        <v>14</v>
      </c>
      <c r="B1" s="154"/>
      <c r="C1" s="154"/>
      <c r="D1" s="154"/>
      <c r="E1" s="154"/>
      <c r="F1" s="154"/>
      <c r="G1" s="154"/>
      <c r="H1" s="154"/>
    </row>
    <row r="2" spans="1:8" s="2" customFormat="1" ht="38.25" customHeight="1" hidden="1" outlineLevel="1">
      <c r="A2" s="32" t="s">
        <v>29</v>
      </c>
      <c r="B2" s="27" t="s">
        <v>10</v>
      </c>
      <c r="C2" s="28" t="s">
        <v>6</v>
      </c>
      <c r="D2" s="28" t="s">
        <v>7</v>
      </c>
      <c r="E2" s="27" t="s">
        <v>6</v>
      </c>
      <c r="F2" s="27" t="s">
        <v>8</v>
      </c>
      <c r="G2" s="27" t="s">
        <v>12</v>
      </c>
      <c r="H2" s="29" t="s">
        <v>11</v>
      </c>
    </row>
    <row r="3" spans="1:8" ht="15.75" hidden="1" outlineLevel="1" thickBot="1">
      <c r="A3" s="7" t="s">
        <v>0</v>
      </c>
      <c r="B3" s="4">
        <f>'2012'!B113</f>
        <v>1033156.9900000002</v>
      </c>
      <c r="C3" s="4">
        <f>'2012'!C113</f>
        <v>0</v>
      </c>
      <c r="D3" s="4">
        <f>'2012'!D113</f>
        <v>0</v>
      </c>
      <c r="E3" s="4">
        <f>'2012'!E113</f>
        <v>613226.13</v>
      </c>
      <c r="F3" s="4">
        <f>'2012'!F113</f>
        <v>483601.14</v>
      </c>
      <c r="G3" s="4">
        <f>'2012'!G113</f>
        <v>0.894805135547671</v>
      </c>
      <c r="H3" s="4">
        <f>'2012'!H113</f>
        <v>1162781.98</v>
      </c>
    </row>
    <row r="4" spans="1:8" ht="15.75" hidden="1" outlineLevel="1" thickBot="1">
      <c r="A4" s="7" t="s">
        <v>1</v>
      </c>
      <c r="B4" s="4">
        <f>'2012'!B114</f>
        <v>514835.78</v>
      </c>
      <c r="C4" s="4">
        <f>'2012'!C114</f>
        <v>0</v>
      </c>
      <c r="D4" s="4">
        <f>'2012'!D114</f>
        <v>0</v>
      </c>
      <c r="E4" s="4">
        <f>'2012'!E114</f>
        <v>417008.94</v>
      </c>
      <c r="F4" s="4">
        <f>'2012'!F114</f>
        <v>338703.57</v>
      </c>
      <c r="G4" s="4">
        <f>'2012'!G114</f>
        <v>1.0203194153531963</v>
      </c>
      <c r="H4" s="4">
        <f>'2012'!H114</f>
        <v>593141.1499999999</v>
      </c>
    </row>
    <row r="5" spans="1:8" ht="15.75" hidden="1" outlineLevel="1" thickBot="1">
      <c r="A5" s="7" t="s">
        <v>2</v>
      </c>
      <c r="B5" s="4">
        <f>'2012'!B115</f>
        <v>1125682.6300000013</v>
      </c>
      <c r="C5" s="4">
        <f>'2012'!C115</f>
        <v>0</v>
      </c>
      <c r="D5" s="4">
        <f>'2012'!D115</f>
        <v>0</v>
      </c>
      <c r="E5" s="4">
        <f>'2012'!E115</f>
        <v>913367.3200000001</v>
      </c>
      <c r="F5" s="4">
        <f>'2012'!F115</f>
        <v>583247.24</v>
      </c>
      <c r="G5" s="4">
        <f>'2012'!G115</f>
        <v>0.9176014249359543</v>
      </c>
      <c r="H5" s="4">
        <f>'2012'!H115</f>
        <v>1455802.7100000014</v>
      </c>
    </row>
    <row r="6" spans="1:8" ht="15.75" hidden="1" outlineLevel="1" thickBot="1">
      <c r="A6" s="7" t="s">
        <v>3</v>
      </c>
      <c r="B6" s="4">
        <f>'2012'!B116</f>
        <v>2631398.2099999995</v>
      </c>
      <c r="C6" s="4">
        <f>'2012'!C116</f>
        <v>0</v>
      </c>
      <c r="D6" s="4">
        <f>'2012'!D116</f>
        <v>0</v>
      </c>
      <c r="E6" s="4">
        <f>'2012'!E116</f>
        <v>895304.71</v>
      </c>
      <c r="F6" s="4">
        <f>'2012'!F116</f>
        <v>553636.83</v>
      </c>
      <c r="G6" s="4">
        <f>'2012'!G116</f>
        <v>0.8693619890068512</v>
      </c>
      <c r="H6" s="4">
        <f>'2012'!H116</f>
        <v>2973066.0899999994</v>
      </c>
    </row>
    <row r="7" spans="1:8" ht="15.75" hidden="1" outlineLevel="1" thickBot="1">
      <c r="A7" s="7" t="s">
        <v>9</v>
      </c>
      <c r="B7" s="4">
        <f>'2012'!B117</f>
        <v>264818.8899999999</v>
      </c>
      <c r="C7" s="4">
        <f>'2012'!C117</f>
        <v>0</v>
      </c>
      <c r="D7" s="4">
        <f>'2012'!D117</f>
        <v>0</v>
      </c>
      <c r="E7" s="4">
        <f>'2012'!E117</f>
        <v>206624.28</v>
      </c>
      <c r="F7" s="4">
        <f>'2012'!F117</f>
        <v>152934.62</v>
      </c>
      <c r="G7" s="4">
        <f>'2012'!G117</f>
        <v>0.7895631302039224</v>
      </c>
      <c r="H7" s="4">
        <f>'2012'!H117</f>
        <v>318508.54999999993</v>
      </c>
    </row>
    <row r="8" spans="1:8" ht="15.75" hidden="1" outlineLevel="1" thickBot="1">
      <c r="A8" s="7" t="s">
        <v>4</v>
      </c>
      <c r="B8" s="4">
        <f>'2012'!B118</f>
        <v>908385.3899999997</v>
      </c>
      <c r="C8" s="4">
        <f>'2012'!C118</f>
        <v>0</v>
      </c>
      <c r="D8" s="4">
        <f>'2012'!D118</f>
        <v>0</v>
      </c>
      <c r="E8" s="4">
        <f>'2012'!E118</f>
        <v>624940.48</v>
      </c>
      <c r="F8" s="4">
        <f>'2012'!F118</f>
        <v>443981.06</v>
      </c>
      <c r="G8" s="4">
        <f>'2012'!G118</f>
        <v>0.9175570984077535</v>
      </c>
      <c r="H8" s="4">
        <f>'2012'!H118</f>
        <v>1089344.8099999996</v>
      </c>
    </row>
    <row r="9" spans="1:8" ht="15.75" hidden="1" outlineLevel="1" thickBot="1">
      <c r="A9" s="7" t="s">
        <v>5</v>
      </c>
      <c r="B9" s="4">
        <f>'2012'!B119</f>
        <v>432053.6900000001</v>
      </c>
      <c r="C9" s="4">
        <f>'2012'!C119</f>
        <v>0</v>
      </c>
      <c r="D9" s="4">
        <f>'2012'!D119</f>
        <v>0</v>
      </c>
      <c r="E9" s="4">
        <f>'2012'!E119</f>
        <v>362648.62000000005</v>
      </c>
      <c r="F9" s="4">
        <f>'2012'!F119</f>
        <v>280002.5</v>
      </c>
      <c r="G9" s="4">
        <f>'2012'!G119</f>
        <v>0.9949292462383837</v>
      </c>
      <c r="H9" s="4">
        <f>'2012'!H119</f>
        <v>514699.8100000002</v>
      </c>
    </row>
    <row r="10" spans="1:8" ht="15.75" hidden="1" outlineLevel="1" thickBot="1">
      <c r="A10" s="39" t="s">
        <v>13</v>
      </c>
      <c r="B10" s="4">
        <f>'2012'!B120</f>
        <v>6910331.580000001</v>
      </c>
      <c r="C10" s="4">
        <f>'2012'!C120</f>
        <v>0</v>
      </c>
      <c r="D10" s="4">
        <f>'2012'!D120</f>
        <v>0</v>
      </c>
      <c r="E10" s="4">
        <f>'2012'!E120</f>
        <v>4033120.48</v>
      </c>
      <c r="F10" s="4">
        <f>'2012'!F120</f>
        <v>2836106.96</v>
      </c>
      <c r="G10" s="4">
        <f>'2012'!G120</f>
        <v>0.9137345817131747</v>
      </c>
      <c r="H10" s="4">
        <f>'2012'!H120</f>
        <v>8107345.100000001</v>
      </c>
    </row>
    <row r="11" spans="1:8" ht="6" customHeight="1" hidden="1" collapsed="1" thickBot="1">
      <c r="A11" s="38"/>
      <c r="B11" s="38"/>
      <c r="C11" s="38"/>
      <c r="D11" s="38"/>
      <c r="E11" s="38"/>
      <c r="F11" s="38"/>
      <c r="G11" s="38"/>
      <c r="H11" s="38"/>
    </row>
    <row r="12" spans="1:8" s="2" customFormat="1" ht="66" customHeight="1" thickBot="1">
      <c r="A12" s="23" t="s">
        <v>30</v>
      </c>
      <c r="B12" s="24" t="s">
        <v>10</v>
      </c>
      <c r="C12" s="25" t="s">
        <v>6</v>
      </c>
      <c r="D12" s="25" t="s">
        <v>7</v>
      </c>
      <c r="E12" s="24" t="s">
        <v>6</v>
      </c>
      <c r="F12" s="24" t="s">
        <v>8</v>
      </c>
      <c r="G12" s="24" t="s">
        <v>15</v>
      </c>
      <c r="H12" s="26" t="s">
        <v>11</v>
      </c>
    </row>
    <row r="13" spans="1:8" ht="15">
      <c r="A13" s="18" t="s">
        <v>0</v>
      </c>
      <c r="B13" s="19">
        <f aca="true" t="shared" si="0" ref="B13:B19">H3</f>
        <v>1162781.98</v>
      </c>
      <c r="C13" s="20">
        <v>315255.4</v>
      </c>
      <c r="D13" s="20">
        <v>21168.62</v>
      </c>
      <c r="E13" s="19">
        <f>614637.73+6097.93</f>
        <v>620735.66</v>
      </c>
      <c r="F13" s="19">
        <v>462306.84</v>
      </c>
      <c r="G13" s="6">
        <f aca="true" t="shared" si="1" ref="G13:G20">F13/E3</f>
        <v>0.7538929236430287</v>
      </c>
      <c r="H13" s="22">
        <f aca="true" t="shared" si="2" ref="H13:H20">B13+E13-F13</f>
        <v>1321210.8</v>
      </c>
    </row>
    <row r="14" spans="1:8" ht="15">
      <c r="A14" s="7" t="s">
        <v>1</v>
      </c>
      <c r="B14" s="19">
        <f t="shared" si="0"/>
        <v>593141.1499999999</v>
      </c>
      <c r="C14" s="5">
        <v>159581.76</v>
      </c>
      <c r="D14" s="5">
        <v>-13954.58</v>
      </c>
      <c r="E14" s="4">
        <f>386027.42-42183.46</f>
        <v>343843.95999999996</v>
      </c>
      <c r="F14" s="4">
        <v>346621.87</v>
      </c>
      <c r="G14" s="6">
        <f t="shared" si="1"/>
        <v>0.831209685816328</v>
      </c>
      <c r="H14" s="8">
        <f t="shared" si="2"/>
        <v>590363.2399999999</v>
      </c>
    </row>
    <row r="15" spans="1:8" ht="15">
      <c r="A15" s="7" t="s">
        <v>2</v>
      </c>
      <c r="B15" s="19">
        <f t="shared" si="0"/>
        <v>1455802.7100000014</v>
      </c>
      <c r="C15" s="5">
        <v>503619.8</v>
      </c>
      <c r="D15" s="5">
        <v>-13777.93</v>
      </c>
      <c r="E15" s="4">
        <f>854931.63-78450.49</f>
        <v>776481.14</v>
      </c>
      <c r="F15" s="4">
        <v>895207.94</v>
      </c>
      <c r="G15" s="6">
        <f t="shared" si="1"/>
        <v>0.9801182069881808</v>
      </c>
      <c r="H15" s="8">
        <f t="shared" si="2"/>
        <v>1337075.9100000015</v>
      </c>
    </row>
    <row r="16" spans="1:8" ht="15">
      <c r="A16" s="7" t="s">
        <v>3</v>
      </c>
      <c r="B16" s="19">
        <f t="shared" si="0"/>
        <v>2973066.0899999994</v>
      </c>
      <c r="C16" s="5">
        <v>411133.3</v>
      </c>
      <c r="D16" s="5">
        <v>-36.02</v>
      </c>
      <c r="E16" s="4">
        <f>819321.82-45561.17</f>
        <v>773760.6499999999</v>
      </c>
      <c r="F16" s="4">
        <f>735726.7</f>
        <v>735726.7</v>
      </c>
      <c r="G16" s="6">
        <f t="shared" si="1"/>
        <v>0.821761230319005</v>
      </c>
      <c r="H16" s="8">
        <f t="shared" si="2"/>
        <v>3011100.039999999</v>
      </c>
    </row>
    <row r="17" spans="1:8" ht="15">
      <c r="A17" s="7" t="s">
        <v>9</v>
      </c>
      <c r="B17" s="19">
        <f t="shared" si="0"/>
        <v>318508.54999999993</v>
      </c>
      <c r="C17" s="5">
        <v>106774.84</v>
      </c>
      <c r="D17" s="5">
        <v>-2017.56</v>
      </c>
      <c r="E17" s="4">
        <f>205467.76-12334.23</f>
        <v>193133.53</v>
      </c>
      <c r="F17" s="4">
        <v>150318.05</v>
      </c>
      <c r="G17" s="6">
        <f t="shared" si="1"/>
        <v>0.7274946100235654</v>
      </c>
      <c r="H17" s="8">
        <f t="shared" si="2"/>
        <v>361324.02999999997</v>
      </c>
    </row>
    <row r="18" spans="1:8" ht="15">
      <c r="A18" s="7" t="s">
        <v>16</v>
      </c>
      <c r="B18" s="19">
        <f t="shared" si="0"/>
        <v>1089344.8099999996</v>
      </c>
      <c r="C18" s="5">
        <v>290319.54</v>
      </c>
      <c r="D18" s="5">
        <v>8642.01</v>
      </c>
      <c r="E18" s="4">
        <f>563048.69-6914.75</f>
        <v>556133.94</v>
      </c>
      <c r="F18" s="4">
        <v>448902.05</v>
      </c>
      <c r="G18" s="6">
        <f t="shared" si="1"/>
        <v>0.7183116862585057</v>
      </c>
      <c r="H18" s="8">
        <f t="shared" si="2"/>
        <v>1196576.6999999995</v>
      </c>
    </row>
    <row r="19" spans="1:8" ht="15.75" thickBot="1">
      <c r="A19" s="9" t="s">
        <v>5</v>
      </c>
      <c r="B19" s="19">
        <f t="shared" si="0"/>
        <v>514699.8100000002</v>
      </c>
      <c r="C19" s="11"/>
      <c r="D19" s="11"/>
      <c r="E19" s="10">
        <f>342781.83-51449.36</f>
        <v>291332.47000000003</v>
      </c>
      <c r="F19" s="10">
        <v>305315.08</v>
      </c>
      <c r="G19" s="12">
        <f t="shared" si="1"/>
        <v>0.8419033277997858</v>
      </c>
      <c r="H19" s="13">
        <f t="shared" si="2"/>
        <v>500717.20000000024</v>
      </c>
    </row>
    <row r="20" spans="1:8" ht="36" customHeight="1" thickBot="1">
      <c r="A20" s="14" t="s">
        <v>13</v>
      </c>
      <c r="B20" s="15">
        <f>SUM(B13:B19)</f>
        <v>8107345.100000001</v>
      </c>
      <c r="C20" s="15">
        <f>SUM(C13:C19)</f>
        <v>1786684.6400000001</v>
      </c>
      <c r="D20" s="15">
        <f>SUM(D13:D19)</f>
        <v>24.539999999999054</v>
      </c>
      <c r="E20" s="15">
        <f>SUM(E13:E19)</f>
        <v>3555421.35</v>
      </c>
      <c r="F20" s="15">
        <f>SUM(F13:F19)</f>
        <v>3344398.5299999993</v>
      </c>
      <c r="G20" s="16">
        <f t="shared" si="1"/>
        <v>0.8292334797794088</v>
      </c>
      <c r="H20" s="17">
        <f t="shared" si="2"/>
        <v>8318367.920000002</v>
      </c>
    </row>
    <row r="21" ht="15.75" thickBot="1"/>
    <row r="22" spans="1:8" s="2" customFormat="1" ht="70.5" customHeight="1">
      <c r="A22" s="32" t="s">
        <v>18</v>
      </c>
      <c r="B22" s="27" t="s">
        <v>10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15</v>
      </c>
      <c r="H22" s="29" t="s">
        <v>11</v>
      </c>
    </row>
    <row r="23" spans="1:8" ht="15">
      <c r="A23" s="7" t="s">
        <v>0</v>
      </c>
      <c r="B23" s="4">
        <f aca="true" t="shared" si="3" ref="B23:B29">H13</f>
        <v>1321210.8</v>
      </c>
      <c r="C23" s="5">
        <v>328787.89</v>
      </c>
      <c r="D23" s="5">
        <v>6377.34</v>
      </c>
      <c r="E23" s="4">
        <v>577497.16</v>
      </c>
      <c r="F23" s="4">
        <v>726985.31</v>
      </c>
      <c r="G23" s="6">
        <f aca="true" t="shared" si="4" ref="G23:G30">F23/E13</f>
        <v>1.1711673049362108</v>
      </c>
      <c r="H23" s="8">
        <f aca="true" t="shared" si="5" ref="H23:H30">B23+E23-F23</f>
        <v>1171722.65</v>
      </c>
    </row>
    <row r="24" spans="1:8" ht="15">
      <c r="A24" s="7" t="s">
        <v>1</v>
      </c>
      <c r="B24" s="4">
        <f t="shared" si="3"/>
        <v>590363.2399999999</v>
      </c>
      <c r="C24" s="5">
        <v>173321.68</v>
      </c>
      <c r="D24" s="5">
        <v>-4185.82</v>
      </c>
      <c r="E24" s="4">
        <v>393640.62</v>
      </c>
      <c r="F24" s="4">
        <v>374489.3</v>
      </c>
      <c r="G24" s="6">
        <f t="shared" si="4"/>
        <v>1.0891257185381416</v>
      </c>
      <c r="H24" s="8">
        <f t="shared" si="5"/>
        <v>609514.5599999998</v>
      </c>
    </row>
    <row r="25" spans="1:8" ht="15">
      <c r="A25" s="7" t="s">
        <v>2</v>
      </c>
      <c r="B25" s="4">
        <f t="shared" si="3"/>
        <v>1337075.9100000015</v>
      </c>
      <c r="C25" s="5">
        <v>511856.79</v>
      </c>
      <c r="D25" s="5">
        <v>-16525.52</v>
      </c>
      <c r="E25" s="4">
        <v>834387.66</v>
      </c>
      <c r="F25" s="4">
        <v>743941</v>
      </c>
      <c r="G25" s="6">
        <f t="shared" si="4"/>
        <v>0.9580928134326611</v>
      </c>
      <c r="H25" s="8">
        <f t="shared" si="5"/>
        <v>1427522.5700000017</v>
      </c>
    </row>
    <row r="26" spans="1:8" ht="15">
      <c r="A26" s="7" t="s">
        <v>3</v>
      </c>
      <c r="B26" s="4">
        <f t="shared" si="3"/>
        <v>3011100.039999999</v>
      </c>
      <c r="C26" s="5">
        <v>408534.09</v>
      </c>
      <c r="D26" s="5">
        <v>9753.82</v>
      </c>
      <c r="E26" s="4">
        <v>699666.76</v>
      </c>
      <c r="F26" s="4">
        <v>888029.68</v>
      </c>
      <c r="G26" s="6">
        <f t="shared" si="4"/>
        <v>1.1476800739350084</v>
      </c>
      <c r="H26" s="8">
        <f t="shared" si="5"/>
        <v>2822737.1199999987</v>
      </c>
    </row>
    <row r="27" spans="1:8" ht="15">
      <c r="A27" s="7" t="s">
        <v>9</v>
      </c>
      <c r="B27" s="4">
        <f t="shared" si="3"/>
        <v>361324.02999999997</v>
      </c>
      <c r="C27" s="5">
        <v>103638.19</v>
      </c>
      <c r="D27" s="5">
        <v>1052.35</v>
      </c>
      <c r="E27" s="4">
        <v>213038.84</v>
      </c>
      <c r="F27" s="4">
        <v>223714.12</v>
      </c>
      <c r="G27" s="6">
        <f t="shared" si="4"/>
        <v>1.158339103520761</v>
      </c>
      <c r="H27" s="8">
        <f t="shared" si="5"/>
        <v>350648.75</v>
      </c>
    </row>
    <row r="28" spans="1:8" ht="15">
      <c r="A28" s="7" t="s">
        <v>16</v>
      </c>
      <c r="B28" s="4">
        <f t="shared" si="3"/>
        <v>1196576.6999999995</v>
      </c>
      <c r="C28" s="5">
        <v>293319.65</v>
      </c>
      <c r="D28" s="5">
        <v>14979.74</v>
      </c>
      <c r="E28" s="4">
        <v>566103.6499999999</v>
      </c>
      <c r="F28" s="4">
        <v>518226.77</v>
      </c>
      <c r="G28" s="6">
        <f t="shared" si="4"/>
        <v>0.9318380568537141</v>
      </c>
      <c r="H28" s="8">
        <f t="shared" si="5"/>
        <v>1244453.5799999994</v>
      </c>
    </row>
    <row r="29" spans="1:8" ht="15.75" thickBot="1">
      <c r="A29" s="9" t="s">
        <v>5</v>
      </c>
      <c r="B29" s="10">
        <f t="shared" si="3"/>
        <v>500717.20000000024</v>
      </c>
      <c r="C29" s="11">
        <v>73357.72</v>
      </c>
      <c r="D29" s="11">
        <v>0</v>
      </c>
      <c r="E29" s="10">
        <v>318341.11</v>
      </c>
      <c r="F29" s="10">
        <v>287386.58</v>
      </c>
      <c r="G29" s="12">
        <f t="shared" si="4"/>
        <v>0.986455715011787</v>
      </c>
      <c r="H29" s="13">
        <f t="shared" si="5"/>
        <v>531671.7300000002</v>
      </c>
    </row>
    <row r="30" spans="1:8" ht="19.5" customHeight="1" thickBot="1">
      <c r="A30" s="14" t="s">
        <v>13</v>
      </c>
      <c r="B30" s="15">
        <f>SUM(B23:B29)</f>
        <v>8318367.92</v>
      </c>
      <c r="C30" s="15">
        <f>SUM(C23:C29)</f>
        <v>1892816.01</v>
      </c>
      <c r="D30" s="15">
        <f>SUM(D23:D29)</f>
        <v>11451.91</v>
      </c>
      <c r="E30" s="15">
        <f>SUM(E23:E29)</f>
        <v>3602675.8</v>
      </c>
      <c r="F30" s="15">
        <f>SUM(F23:F29)</f>
        <v>3762772.7600000002</v>
      </c>
      <c r="G30" s="16">
        <f t="shared" si="4"/>
        <v>1.0583197853610233</v>
      </c>
      <c r="H30" s="17">
        <f t="shared" si="5"/>
        <v>8158270.959999999</v>
      </c>
    </row>
    <row r="31" spans="1:8" ht="19.5" customHeight="1" thickBot="1">
      <c r="A31" s="154"/>
      <c r="B31" s="154"/>
      <c r="C31" s="154"/>
      <c r="D31" s="154"/>
      <c r="E31" s="154"/>
      <c r="F31" s="154"/>
      <c r="G31" s="154"/>
      <c r="H31" s="154"/>
    </row>
    <row r="32" spans="1:8" s="2" customFormat="1" ht="60.75" customHeight="1">
      <c r="A32" s="30" t="s">
        <v>19</v>
      </c>
      <c r="B32" s="27" t="s">
        <v>10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15</v>
      </c>
      <c r="H32" s="29" t="s">
        <v>11</v>
      </c>
    </row>
    <row r="33" spans="1:8" ht="15">
      <c r="A33" s="7" t="s">
        <v>0</v>
      </c>
      <c r="B33" s="4">
        <f aca="true" t="shared" si="6" ref="B33:B39">H23</f>
        <v>1171722.65</v>
      </c>
      <c r="C33" s="5">
        <v>330501.53</v>
      </c>
      <c r="D33" s="5">
        <v>-3103.32</v>
      </c>
      <c r="E33" s="4">
        <v>500953.7</v>
      </c>
      <c r="F33" s="4">
        <v>669433.89</v>
      </c>
      <c r="G33" s="6">
        <f aca="true" t="shared" si="7" ref="G33:G40">F33/E23</f>
        <v>1.1591985837644638</v>
      </c>
      <c r="H33" s="8">
        <f aca="true" t="shared" si="8" ref="H33:H40">B33+E33-F33</f>
        <v>1003242.4599999998</v>
      </c>
    </row>
    <row r="34" spans="1:8" ht="15">
      <c r="A34" s="7" t="s">
        <v>1</v>
      </c>
      <c r="B34" s="4">
        <f t="shared" si="6"/>
        <v>609514.5599999998</v>
      </c>
      <c r="C34" s="5">
        <v>178366.87</v>
      </c>
      <c r="D34" s="5">
        <v>-13080.57</v>
      </c>
      <c r="E34" s="4">
        <v>338342.75</v>
      </c>
      <c r="F34" s="4">
        <v>360102.7</v>
      </c>
      <c r="G34" s="6">
        <f t="shared" si="7"/>
        <v>0.9148006625942211</v>
      </c>
      <c r="H34" s="8">
        <f t="shared" si="8"/>
        <v>587754.6099999999</v>
      </c>
    </row>
    <row r="35" spans="1:8" ht="15">
      <c r="A35" s="7" t="s">
        <v>2</v>
      </c>
      <c r="B35" s="4">
        <f t="shared" si="6"/>
        <v>1427522.5700000017</v>
      </c>
      <c r="C35" s="5">
        <v>493020.95</v>
      </c>
      <c r="D35" s="5">
        <v>-34215.25</v>
      </c>
      <c r="E35" s="4">
        <v>695822.98</v>
      </c>
      <c r="F35" s="4">
        <v>707498.48</v>
      </c>
      <c r="G35" s="6">
        <f t="shared" si="7"/>
        <v>0.847925387583033</v>
      </c>
      <c r="H35" s="8">
        <f t="shared" si="8"/>
        <v>1415847.0700000017</v>
      </c>
    </row>
    <row r="36" spans="1:8" ht="15">
      <c r="A36" s="7" t="s">
        <v>3</v>
      </c>
      <c r="B36" s="4">
        <f t="shared" si="6"/>
        <v>2822737.1199999987</v>
      </c>
      <c r="C36" s="5">
        <v>406498.22</v>
      </c>
      <c r="D36" s="5">
        <v>-25609.76</v>
      </c>
      <c r="E36" s="4">
        <v>653834.03</v>
      </c>
      <c r="F36" s="4">
        <v>691657.83</v>
      </c>
      <c r="G36" s="6">
        <f t="shared" si="7"/>
        <v>0.9885532221081933</v>
      </c>
      <c r="H36" s="8">
        <f t="shared" si="8"/>
        <v>2784913.3199999984</v>
      </c>
    </row>
    <row r="37" spans="1:8" ht="15">
      <c r="A37" s="7" t="s">
        <v>9</v>
      </c>
      <c r="B37" s="4">
        <f t="shared" si="6"/>
        <v>350648.75</v>
      </c>
      <c r="C37" s="5">
        <v>104834.66</v>
      </c>
      <c r="D37" s="5">
        <v>272.11</v>
      </c>
      <c r="E37" s="4">
        <v>179992</v>
      </c>
      <c r="F37" s="4">
        <v>176106.14</v>
      </c>
      <c r="G37" s="6">
        <f t="shared" si="7"/>
        <v>0.8266386542472726</v>
      </c>
      <c r="H37" s="8">
        <f t="shared" si="8"/>
        <v>354534.61</v>
      </c>
    </row>
    <row r="38" spans="1:8" ht="15">
      <c r="A38" s="7" t="s">
        <v>16</v>
      </c>
      <c r="B38" s="4">
        <f t="shared" si="6"/>
        <v>1244453.5799999994</v>
      </c>
      <c r="C38" s="5">
        <v>297061.07</v>
      </c>
      <c r="D38" s="5">
        <v>8526.79</v>
      </c>
      <c r="E38" s="4">
        <v>523068.2</v>
      </c>
      <c r="F38" s="4">
        <v>567890.37</v>
      </c>
      <c r="G38" s="6">
        <f t="shared" si="7"/>
        <v>1.0031561711357984</v>
      </c>
      <c r="H38" s="8">
        <f t="shared" si="8"/>
        <v>1199631.4099999992</v>
      </c>
    </row>
    <row r="39" spans="1:8" ht="15.75" thickBot="1">
      <c r="A39" s="9" t="s">
        <v>5</v>
      </c>
      <c r="B39" s="10">
        <f t="shared" si="6"/>
        <v>531671.7300000002</v>
      </c>
      <c r="C39" s="11">
        <v>86916.03</v>
      </c>
      <c r="D39" s="11">
        <v>-1121.74</v>
      </c>
      <c r="E39" s="10">
        <v>288966.06</v>
      </c>
      <c r="F39" s="10">
        <v>294575.4</v>
      </c>
      <c r="G39" s="12">
        <f t="shared" si="7"/>
        <v>0.9253451431390688</v>
      </c>
      <c r="H39" s="13">
        <f t="shared" si="8"/>
        <v>526062.3900000002</v>
      </c>
    </row>
    <row r="40" spans="1:8" ht="36" customHeight="1" thickBot="1">
      <c r="A40" s="14" t="s">
        <v>13</v>
      </c>
      <c r="B40" s="15">
        <f>SUM(B33:B39)</f>
        <v>8158270.96</v>
      </c>
      <c r="C40" s="15">
        <f>SUM(C33:C39)</f>
        <v>1897199.33</v>
      </c>
      <c r="D40" s="15">
        <f>SUM(D33:D39)</f>
        <v>-68331.74</v>
      </c>
      <c r="E40" s="15">
        <f>SUM(E33:E39)</f>
        <v>3180979.72</v>
      </c>
      <c r="F40" s="15">
        <f>SUM(F33:F39)</f>
        <v>3467264.81</v>
      </c>
      <c r="G40" s="16">
        <f t="shared" si="7"/>
        <v>0.9624137731183029</v>
      </c>
      <c r="H40" s="17">
        <f t="shared" si="8"/>
        <v>7871985.869999999</v>
      </c>
    </row>
    <row r="41" ht="47.25" customHeight="1" thickBot="1"/>
    <row r="42" spans="1:8" s="2" customFormat="1" ht="66" customHeight="1">
      <c r="A42" s="31" t="s">
        <v>20</v>
      </c>
      <c r="B42" s="27" t="s">
        <v>10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15</v>
      </c>
      <c r="H42" s="29" t="s">
        <v>11</v>
      </c>
    </row>
    <row r="43" spans="1:8" ht="15">
      <c r="A43" s="7" t="s">
        <v>0</v>
      </c>
      <c r="B43" s="4">
        <f aca="true" t="shared" si="9" ref="B43:B49">H33</f>
        <v>1003242.4599999998</v>
      </c>
      <c r="C43" s="5">
        <v>338246.94</v>
      </c>
      <c r="D43" s="5">
        <v>-136496.13</v>
      </c>
      <c r="E43" s="4">
        <v>447953.29</v>
      </c>
      <c r="F43" s="4">
        <v>525689.83</v>
      </c>
      <c r="G43" s="6">
        <f aca="true" t="shared" si="10" ref="G43:G50">F43/E33</f>
        <v>1.0493780762573466</v>
      </c>
      <c r="H43" s="8">
        <f aca="true" t="shared" si="11" ref="H43:H50">B43+E43-F43</f>
        <v>925505.9199999998</v>
      </c>
    </row>
    <row r="44" spans="1:8" ht="15">
      <c r="A44" s="7" t="s">
        <v>1</v>
      </c>
      <c r="B44" s="4">
        <f t="shared" si="9"/>
        <v>587754.6099999999</v>
      </c>
      <c r="C44" s="5">
        <v>197066.59</v>
      </c>
      <c r="D44" s="5">
        <v>-6327.8</v>
      </c>
      <c r="E44" s="4">
        <v>312437.52</v>
      </c>
      <c r="F44" s="4">
        <v>357366.76</v>
      </c>
      <c r="G44" s="6">
        <f t="shared" si="10"/>
        <v>1.0562270360455486</v>
      </c>
      <c r="H44" s="8">
        <f t="shared" si="11"/>
        <v>542825.3699999999</v>
      </c>
    </row>
    <row r="45" spans="1:8" ht="15">
      <c r="A45" s="7" t="s">
        <v>2</v>
      </c>
      <c r="B45" s="4">
        <f t="shared" si="9"/>
        <v>1415847.0700000017</v>
      </c>
      <c r="C45" s="5">
        <v>513213.2</v>
      </c>
      <c r="D45" s="5">
        <v>156274.73</v>
      </c>
      <c r="E45" s="4">
        <v>602012.02</v>
      </c>
      <c r="F45" s="4">
        <v>858504.99</v>
      </c>
      <c r="G45" s="6">
        <f t="shared" si="10"/>
        <v>1.2337979840792266</v>
      </c>
      <c r="H45" s="8">
        <f t="shared" si="11"/>
        <v>1159354.1000000017</v>
      </c>
    </row>
    <row r="46" spans="1:8" ht="15">
      <c r="A46" s="7" t="s">
        <v>3</v>
      </c>
      <c r="B46" s="4">
        <f t="shared" si="9"/>
        <v>2784913.3199999984</v>
      </c>
      <c r="C46" s="5">
        <v>423973.49</v>
      </c>
      <c r="D46" s="5">
        <v>165390.62</v>
      </c>
      <c r="E46" s="4">
        <v>564191.11</v>
      </c>
      <c r="F46" s="4">
        <v>795074.46</v>
      </c>
      <c r="G46" s="6">
        <f t="shared" si="10"/>
        <v>1.216018780790593</v>
      </c>
      <c r="H46" s="8">
        <f t="shared" si="11"/>
        <v>2554029.9699999983</v>
      </c>
    </row>
    <row r="47" spans="1:8" ht="15">
      <c r="A47" s="7" t="s">
        <v>9</v>
      </c>
      <c r="B47" s="4">
        <f t="shared" si="9"/>
        <v>354534.61</v>
      </c>
      <c r="C47" s="5">
        <v>111983.74</v>
      </c>
      <c r="D47" s="5">
        <v>46449.03</v>
      </c>
      <c r="E47" s="4">
        <v>155172.62</v>
      </c>
      <c r="F47" s="4">
        <v>202049.56</v>
      </c>
      <c r="G47" s="6">
        <f t="shared" si="10"/>
        <v>1.1225474465531802</v>
      </c>
      <c r="H47" s="8">
        <f t="shared" si="11"/>
        <v>307657.67</v>
      </c>
    </row>
    <row r="48" spans="1:8" ht="15">
      <c r="A48" s="7" t="s">
        <v>16</v>
      </c>
      <c r="B48" s="4">
        <f t="shared" si="9"/>
        <v>1199631.4099999992</v>
      </c>
      <c r="C48" s="5">
        <v>286409.62</v>
      </c>
      <c r="D48" s="5">
        <v>172093.39</v>
      </c>
      <c r="E48" s="4">
        <v>427713.34</v>
      </c>
      <c r="F48" s="4">
        <v>627949.67</v>
      </c>
      <c r="G48" s="6">
        <f t="shared" si="10"/>
        <v>1.2005120364801378</v>
      </c>
      <c r="H48" s="8">
        <f t="shared" si="11"/>
        <v>999395.0799999993</v>
      </c>
    </row>
    <row r="49" spans="1:8" ht="15.75" thickBot="1">
      <c r="A49" s="9" t="s">
        <v>5</v>
      </c>
      <c r="B49" s="10">
        <f t="shared" si="9"/>
        <v>526062.3900000002</v>
      </c>
      <c r="C49" s="11">
        <v>113002.61</v>
      </c>
      <c r="D49" s="11">
        <v>36678.72</v>
      </c>
      <c r="E49" s="10">
        <v>257300.82</v>
      </c>
      <c r="F49" s="10">
        <v>343643.27</v>
      </c>
      <c r="G49" s="12">
        <f t="shared" si="10"/>
        <v>1.1892167197767103</v>
      </c>
      <c r="H49" s="13">
        <f t="shared" si="11"/>
        <v>439719.9400000002</v>
      </c>
    </row>
    <row r="50" spans="1:8" ht="36" customHeight="1" thickBot="1">
      <c r="A50" s="14" t="s">
        <v>13</v>
      </c>
      <c r="B50" s="15">
        <f>SUM(B43:B49)</f>
        <v>7871985.87</v>
      </c>
      <c r="C50" s="15">
        <f>SUM(C43:C49)</f>
        <v>1983896.1900000002</v>
      </c>
      <c r="D50" s="15">
        <f>SUM(D43:D49)</f>
        <v>434062.56000000006</v>
      </c>
      <c r="E50" s="15">
        <f>SUM(E43:E49)</f>
        <v>2766780.7199999997</v>
      </c>
      <c r="F50" s="15">
        <f>SUM(F43:F49)</f>
        <v>3710278.54</v>
      </c>
      <c r="G50" s="16">
        <f t="shared" si="10"/>
        <v>1.166394905529294</v>
      </c>
      <c r="H50" s="17">
        <f t="shared" si="11"/>
        <v>6928488.05</v>
      </c>
    </row>
    <row r="51" ht="42.75" customHeight="1" thickBot="1"/>
    <row r="52" spans="1:8" s="2" customFormat="1" ht="58.5" customHeight="1">
      <c r="A52" s="31" t="s">
        <v>21</v>
      </c>
      <c r="B52" s="27" t="s">
        <v>10</v>
      </c>
      <c r="C52" s="28" t="s">
        <v>6</v>
      </c>
      <c r="D52" s="28" t="s">
        <v>7</v>
      </c>
      <c r="E52" s="27" t="s">
        <v>6</v>
      </c>
      <c r="F52" s="27" t="s">
        <v>8</v>
      </c>
      <c r="G52" s="27" t="s">
        <v>15</v>
      </c>
      <c r="H52" s="29" t="s">
        <v>11</v>
      </c>
    </row>
    <row r="53" spans="1:8" ht="15">
      <c r="A53" s="7" t="s">
        <v>0</v>
      </c>
      <c r="B53" s="4">
        <f aca="true" t="shared" si="12" ref="B53:B59">H43</f>
        <v>925505.9199999998</v>
      </c>
      <c r="C53" s="5"/>
      <c r="D53" s="5"/>
      <c r="E53" s="4">
        <v>344980.7</v>
      </c>
      <c r="F53" s="4">
        <v>428838.9</v>
      </c>
      <c r="G53" s="6">
        <f aca="true" t="shared" si="13" ref="G53:G60">F53/E43</f>
        <v>0.9573295019219528</v>
      </c>
      <c r="H53" s="8">
        <f aca="true" t="shared" si="14" ref="H53:H60">B53+E53-F53</f>
        <v>841647.7199999999</v>
      </c>
    </row>
    <row r="54" spans="1:8" ht="15">
      <c r="A54" s="7" t="s">
        <v>1</v>
      </c>
      <c r="B54" s="4">
        <f t="shared" si="12"/>
        <v>542825.3699999999</v>
      </c>
      <c r="C54" s="5"/>
      <c r="D54" s="5"/>
      <c r="E54" s="4">
        <v>231197.59</v>
      </c>
      <c r="F54" s="4">
        <v>308887.66</v>
      </c>
      <c r="G54" s="6">
        <f t="shared" si="13"/>
        <v>0.988638176362429</v>
      </c>
      <c r="H54" s="8">
        <f t="shared" si="14"/>
        <v>465135.2999999999</v>
      </c>
    </row>
    <row r="55" spans="1:8" ht="15">
      <c r="A55" s="7" t="s">
        <v>2</v>
      </c>
      <c r="B55" s="4">
        <f t="shared" si="12"/>
        <v>1159354.1000000017</v>
      </c>
      <c r="C55" s="5"/>
      <c r="D55" s="5"/>
      <c r="E55" s="4">
        <v>434031.93</v>
      </c>
      <c r="F55" s="4">
        <v>544004.01</v>
      </c>
      <c r="G55" s="6">
        <f t="shared" si="13"/>
        <v>0.9036431033387008</v>
      </c>
      <c r="H55" s="8">
        <f t="shared" si="14"/>
        <v>1049382.0200000016</v>
      </c>
    </row>
    <row r="56" spans="1:8" ht="15">
      <c r="A56" s="7" t="s">
        <v>3</v>
      </c>
      <c r="B56" s="4">
        <f t="shared" si="12"/>
        <v>2554029.9699999983</v>
      </c>
      <c r="C56" s="5"/>
      <c r="D56" s="5"/>
      <c r="E56" s="4">
        <v>401356.12999999995</v>
      </c>
      <c r="F56" s="4">
        <v>565182.93</v>
      </c>
      <c r="G56" s="6">
        <f t="shared" si="13"/>
        <v>1.001757950422154</v>
      </c>
      <c r="H56" s="8">
        <f t="shared" si="14"/>
        <v>2390203.169999998</v>
      </c>
    </row>
    <row r="57" spans="1:8" ht="15">
      <c r="A57" s="7" t="s">
        <v>9</v>
      </c>
      <c r="B57" s="4">
        <f t="shared" si="12"/>
        <v>307657.67</v>
      </c>
      <c r="C57" s="5"/>
      <c r="D57" s="5"/>
      <c r="E57" s="4">
        <v>96009.41</v>
      </c>
      <c r="F57" s="4">
        <v>139943.56</v>
      </c>
      <c r="G57" s="6">
        <f t="shared" si="13"/>
        <v>0.9018572993096333</v>
      </c>
      <c r="H57" s="8">
        <f t="shared" si="14"/>
        <v>263723.51999999996</v>
      </c>
    </row>
    <row r="58" spans="1:8" ht="15">
      <c r="A58" s="7" t="s">
        <v>16</v>
      </c>
      <c r="B58" s="4">
        <f t="shared" si="12"/>
        <v>999395.0799999993</v>
      </c>
      <c r="C58" s="5"/>
      <c r="D58" s="5"/>
      <c r="E58" s="4">
        <v>268357.43000000005</v>
      </c>
      <c r="F58" s="4">
        <v>359022.1</v>
      </c>
      <c r="G58" s="6">
        <f t="shared" si="13"/>
        <v>0.8393988833736165</v>
      </c>
      <c r="H58" s="8">
        <f t="shared" si="14"/>
        <v>908730.4099999993</v>
      </c>
    </row>
    <row r="59" spans="1:8" ht="15.75" thickBot="1">
      <c r="A59" s="9" t="s">
        <v>5</v>
      </c>
      <c r="B59" s="10">
        <f t="shared" si="12"/>
        <v>439719.9400000002</v>
      </c>
      <c r="C59" s="11"/>
      <c r="D59" s="11"/>
      <c r="E59" s="10">
        <v>175689.85</v>
      </c>
      <c r="F59" s="10">
        <v>222898.34</v>
      </c>
      <c r="G59" s="12">
        <f t="shared" si="13"/>
        <v>0.8662947129356214</v>
      </c>
      <c r="H59" s="13">
        <f t="shared" si="14"/>
        <v>392511.4500000002</v>
      </c>
    </row>
    <row r="60" spans="1:8" ht="36" customHeight="1" thickBot="1">
      <c r="A60" s="14" t="s">
        <v>13</v>
      </c>
      <c r="B60" s="15">
        <f>SUM(B53:B59)</f>
        <v>6928488.049999999</v>
      </c>
      <c r="C60" s="15">
        <f>SUM(C53:C59)</f>
        <v>0</v>
      </c>
      <c r="D60" s="15">
        <f>SUM(D53:D59)</f>
        <v>0</v>
      </c>
      <c r="E60" s="15">
        <f>SUM(E53:E59)</f>
        <v>1951623.04</v>
      </c>
      <c r="F60" s="15">
        <f>SUM(F53:F59)</f>
        <v>2568777.5</v>
      </c>
      <c r="G60" s="16">
        <f t="shared" si="13"/>
        <v>0.9284355212653066</v>
      </c>
      <c r="H60" s="17">
        <f t="shared" si="14"/>
        <v>6311333.59</v>
      </c>
    </row>
    <row r="61" ht="15.75" thickBot="1"/>
    <row r="62" spans="1:8" s="2" customFormat="1" ht="65.25" customHeight="1" thickBot="1">
      <c r="A62" s="33" t="s">
        <v>22</v>
      </c>
      <c r="B62" s="24" t="s">
        <v>10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15</v>
      </c>
      <c r="H62" s="26" t="s">
        <v>11</v>
      </c>
    </row>
    <row r="63" spans="1:8" ht="15">
      <c r="A63" s="18" t="s">
        <v>0</v>
      </c>
      <c r="B63" s="19">
        <f aca="true" t="shared" si="15" ref="B63:B69">H53</f>
        <v>841647.7199999999</v>
      </c>
      <c r="C63" s="20"/>
      <c r="D63" s="20"/>
      <c r="E63" s="40">
        <v>318304.57999999996</v>
      </c>
      <c r="F63" s="40">
        <v>377883.47</v>
      </c>
      <c r="G63" s="21">
        <f aca="true" t="shared" si="16" ref="G63:G70">F63/E53</f>
        <v>1.0953756833353285</v>
      </c>
      <c r="H63" s="22">
        <f aca="true" t="shared" si="17" ref="H63:H70">B63+E63-F63</f>
        <v>782068.8299999998</v>
      </c>
    </row>
    <row r="64" spans="1:8" ht="15">
      <c r="A64" s="7" t="s">
        <v>1</v>
      </c>
      <c r="B64" s="4">
        <f t="shared" si="15"/>
        <v>465135.2999999999</v>
      </c>
      <c r="C64" s="5"/>
      <c r="D64" s="5"/>
      <c r="E64" s="40">
        <v>215444.65000000002</v>
      </c>
      <c r="F64" s="40">
        <v>202823.77</v>
      </c>
      <c r="G64" s="6">
        <f t="shared" si="16"/>
        <v>0.8772745857774729</v>
      </c>
      <c r="H64" s="8">
        <f t="shared" si="17"/>
        <v>477756.17999999993</v>
      </c>
    </row>
    <row r="65" spans="1:8" ht="15">
      <c r="A65" s="7" t="s">
        <v>2</v>
      </c>
      <c r="B65" s="4">
        <f t="shared" si="15"/>
        <v>1049382.0200000016</v>
      </c>
      <c r="C65" s="5"/>
      <c r="D65" s="5"/>
      <c r="E65" s="4">
        <v>418510.44999999995</v>
      </c>
      <c r="F65" s="4">
        <v>413397.39</v>
      </c>
      <c r="G65" s="6">
        <f t="shared" si="16"/>
        <v>0.9524584746564614</v>
      </c>
      <c r="H65" s="8">
        <f t="shared" si="17"/>
        <v>1054495.0800000015</v>
      </c>
    </row>
    <row r="66" spans="1:8" ht="15">
      <c r="A66" s="7" t="s">
        <v>3</v>
      </c>
      <c r="B66" s="4">
        <f t="shared" si="15"/>
        <v>2390203.169999998</v>
      </c>
      <c r="C66" s="5"/>
      <c r="D66" s="5"/>
      <c r="E66" s="4">
        <v>395813.85000000003</v>
      </c>
      <c r="F66" s="4">
        <v>433230.43</v>
      </c>
      <c r="G66" s="6">
        <f t="shared" si="16"/>
        <v>1.0794165022470195</v>
      </c>
      <c r="H66" s="8">
        <f t="shared" si="17"/>
        <v>2352786.589999998</v>
      </c>
    </row>
    <row r="67" spans="1:8" ht="15">
      <c r="A67" s="7" t="s">
        <v>9</v>
      </c>
      <c r="B67" s="4">
        <f t="shared" si="15"/>
        <v>263723.51999999996</v>
      </c>
      <c r="C67" s="5"/>
      <c r="D67" s="5"/>
      <c r="E67" s="4">
        <v>93216.07</v>
      </c>
      <c r="F67" s="4">
        <v>118690.13</v>
      </c>
      <c r="G67" s="6">
        <f t="shared" si="16"/>
        <v>1.2362343441127281</v>
      </c>
      <c r="H67" s="8">
        <f t="shared" si="17"/>
        <v>238249.45999999996</v>
      </c>
    </row>
    <row r="68" spans="1:8" ht="15">
      <c r="A68" s="7" t="s">
        <v>16</v>
      </c>
      <c r="B68" s="4">
        <f t="shared" si="15"/>
        <v>908730.4099999993</v>
      </c>
      <c r="C68" s="5"/>
      <c r="D68" s="5"/>
      <c r="E68" s="4">
        <v>273870.56999999995</v>
      </c>
      <c r="F68" s="4">
        <v>416308.15</v>
      </c>
      <c r="G68" s="6">
        <f t="shared" si="16"/>
        <v>1.5513196336691701</v>
      </c>
      <c r="H68" s="8">
        <f t="shared" si="17"/>
        <v>766292.8299999993</v>
      </c>
    </row>
    <row r="69" spans="1:8" ht="15.75" thickBot="1">
      <c r="A69" s="9" t="s">
        <v>5</v>
      </c>
      <c r="B69" s="10">
        <f t="shared" si="15"/>
        <v>392511.4500000002</v>
      </c>
      <c r="C69" s="11"/>
      <c r="D69" s="11"/>
      <c r="E69" s="10">
        <v>169260.86</v>
      </c>
      <c r="F69" s="10">
        <v>191825.76</v>
      </c>
      <c r="G69" s="12">
        <f t="shared" si="16"/>
        <v>1.0918431542858054</v>
      </c>
      <c r="H69" s="13">
        <f t="shared" si="17"/>
        <v>369946.55000000016</v>
      </c>
    </row>
    <row r="70" spans="1:8" ht="25.5" customHeight="1" thickBot="1">
      <c r="A70" s="14" t="s">
        <v>13</v>
      </c>
      <c r="B70" s="15">
        <f>SUM(B63:B69)</f>
        <v>6311333.589999998</v>
      </c>
      <c r="C70" s="15">
        <f>SUM(C63:C69)</f>
        <v>0</v>
      </c>
      <c r="D70" s="15">
        <f>SUM(D63:D69)</f>
        <v>0</v>
      </c>
      <c r="E70" s="15">
        <f>SUM(E63:E69)</f>
        <v>1884421.0299999998</v>
      </c>
      <c r="F70" s="15">
        <f>SUM(F63:F69)</f>
        <v>2154159.0999999996</v>
      </c>
      <c r="G70" s="16">
        <f t="shared" si="16"/>
        <v>1.1037782685738327</v>
      </c>
      <c r="H70" s="17">
        <f t="shared" si="17"/>
        <v>6041595.519999998</v>
      </c>
    </row>
    <row r="71" ht="15.75" thickBot="1"/>
    <row r="72" spans="1:8" s="2" customFormat="1" ht="62.25" customHeight="1" thickBot="1">
      <c r="A72" s="33" t="s">
        <v>23</v>
      </c>
      <c r="B72" s="24" t="s">
        <v>10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15</v>
      </c>
      <c r="H72" s="26" t="s">
        <v>11</v>
      </c>
    </row>
    <row r="73" spans="1:8" ht="15">
      <c r="A73" s="18" t="s">
        <v>0</v>
      </c>
      <c r="B73" s="19">
        <f aca="true" t="shared" si="18" ref="B73:B79">H63</f>
        <v>782068.8299999998</v>
      </c>
      <c r="C73" s="20"/>
      <c r="D73" s="20"/>
      <c r="E73" s="19">
        <v>364773.07</v>
      </c>
      <c r="F73" s="19">
        <v>356564.67</v>
      </c>
      <c r="G73" s="21">
        <f aca="true" t="shared" si="19" ref="G73:G80">F73/E63</f>
        <v>1.1201996213815084</v>
      </c>
      <c r="H73" s="22">
        <f aca="true" t="shared" si="20" ref="H73:H80">B73+E73-F73</f>
        <v>790277.23</v>
      </c>
    </row>
    <row r="74" spans="1:8" ht="15">
      <c r="A74" s="7" t="s">
        <v>1</v>
      </c>
      <c r="B74" s="4">
        <f t="shared" si="18"/>
        <v>477756.17999999993</v>
      </c>
      <c r="C74" s="5"/>
      <c r="D74" s="5"/>
      <c r="E74" s="4">
        <v>244761.32</v>
      </c>
      <c r="F74" s="4">
        <v>238267.81</v>
      </c>
      <c r="G74" s="6">
        <f t="shared" si="19"/>
        <v>1.1059351438989085</v>
      </c>
      <c r="H74" s="8">
        <f t="shared" si="20"/>
        <v>484249.69</v>
      </c>
    </row>
    <row r="75" spans="1:8" ht="15">
      <c r="A75" s="7" t="s">
        <v>2</v>
      </c>
      <c r="B75" s="4">
        <f t="shared" si="18"/>
        <v>1054495.0800000015</v>
      </c>
      <c r="C75" s="5"/>
      <c r="D75" s="5"/>
      <c r="E75" s="4">
        <v>459591.12</v>
      </c>
      <c r="F75" s="4">
        <v>504407.9</v>
      </c>
      <c r="G75" s="6">
        <f t="shared" si="19"/>
        <v>1.2052456515721413</v>
      </c>
      <c r="H75" s="8">
        <f t="shared" si="20"/>
        <v>1009678.3000000016</v>
      </c>
    </row>
    <row r="76" spans="1:8" ht="15">
      <c r="A76" s="7" t="s">
        <v>3</v>
      </c>
      <c r="B76" s="4">
        <f t="shared" si="18"/>
        <v>2352786.589999998</v>
      </c>
      <c r="C76" s="5"/>
      <c r="D76" s="5"/>
      <c r="E76" s="4">
        <v>432385.49</v>
      </c>
      <c r="F76" s="4">
        <v>437023.32</v>
      </c>
      <c r="G76" s="6">
        <f t="shared" si="19"/>
        <v>1.1041132593010576</v>
      </c>
      <c r="H76" s="8">
        <f t="shared" si="20"/>
        <v>2348148.7599999984</v>
      </c>
    </row>
    <row r="77" spans="1:8" ht="15">
      <c r="A77" s="7" t="s">
        <v>9</v>
      </c>
      <c r="B77" s="4">
        <f t="shared" si="18"/>
        <v>238249.45999999996</v>
      </c>
      <c r="C77" s="5"/>
      <c r="D77" s="5"/>
      <c r="E77" s="4">
        <v>100351.89</v>
      </c>
      <c r="F77" s="4">
        <v>116680.4</v>
      </c>
      <c r="G77" s="6">
        <f t="shared" si="19"/>
        <v>1.2517197946663057</v>
      </c>
      <c r="H77" s="8">
        <f t="shared" si="20"/>
        <v>221920.94999999998</v>
      </c>
    </row>
    <row r="78" spans="1:8" ht="15">
      <c r="A78" s="7" t="s">
        <v>16</v>
      </c>
      <c r="B78" s="4">
        <f t="shared" si="18"/>
        <v>766292.8299999993</v>
      </c>
      <c r="C78" s="5"/>
      <c r="D78" s="5"/>
      <c r="E78" s="4">
        <v>374997.84</v>
      </c>
      <c r="F78" s="4">
        <v>394171.36</v>
      </c>
      <c r="G78" s="6">
        <f t="shared" si="19"/>
        <v>1.4392614730381583</v>
      </c>
      <c r="H78" s="8">
        <f t="shared" si="20"/>
        <v>747119.3099999992</v>
      </c>
    </row>
    <row r="79" spans="1:8" ht="15.75" thickBot="1">
      <c r="A79" s="9" t="s">
        <v>5</v>
      </c>
      <c r="B79" s="10">
        <f t="shared" si="18"/>
        <v>369946.55000000016</v>
      </c>
      <c r="C79" s="11"/>
      <c r="D79" s="11"/>
      <c r="E79" s="10">
        <v>183774.47</v>
      </c>
      <c r="F79" s="10">
        <v>188944.55</v>
      </c>
      <c r="G79" s="12">
        <f t="shared" si="19"/>
        <v>1.1162920358551882</v>
      </c>
      <c r="H79" s="13">
        <f t="shared" si="20"/>
        <v>364776.47000000015</v>
      </c>
    </row>
    <row r="80" spans="1:8" ht="25.5" customHeight="1" thickBot="1">
      <c r="A80" s="14" t="s">
        <v>13</v>
      </c>
      <c r="B80" s="15">
        <f>SUM(B73:B79)</f>
        <v>6041595.519999999</v>
      </c>
      <c r="C80" s="15">
        <f>SUM(C73:C79)</f>
        <v>0</v>
      </c>
      <c r="D80" s="15">
        <f>SUM(D73:D79)</f>
        <v>0</v>
      </c>
      <c r="E80" s="15">
        <f>SUM(E73:E79)</f>
        <v>2160635.2</v>
      </c>
      <c r="F80" s="15">
        <f>SUM(F73:F79)</f>
        <v>2236060.01</v>
      </c>
      <c r="G80" s="16">
        <f t="shared" si="19"/>
        <v>1.1866031923874252</v>
      </c>
      <c r="H80" s="17">
        <f t="shared" si="20"/>
        <v>5966170.709999999</v>
      </c>
    </row>
    <row r="81" ht="15.75" thickBot="1"/>
    <row r="82" spans="1:8" s="2" customFormat="1" ht="62.25" customHeight="1" thickBot="1">
      <c r="A82" s="33" t="s">
        <v>24</v>
      </c>
      <c r="B82" s="24" t="s">
        <v>10</v>
      </c>
      <c r="C82" s="25" t="s">
        <v>6</v>
      </c>
      <c r="D82" s="25" t="s">
        <v>7</v>
      </c>
      <c r="E82" s="24" t="s">
        <v>6</v>
      </c>
      <c r="F82" s="24" t="s">
        <v>8</v>
      </c>
      <c r="G82" s="24" t="s">
        <v>15</v>
      </c>
      <c r="H82" s="26" t="s">
        <v>11</v>
      </c>
    </row>
    <row r="83" spans="1:8" ht="18" customHeight="1">
      <c r="A83" s="7" t="s">
        <v>0</v>
      </c>
      <c r="B83" s="4">
        <f aca="true" t="shared" si="21" ref="B83:B89">H73</f>
        <v>790277.23</v>
      </c>
      <c r="C83" s="5"/>
      <c r="D83" s="5"/>
      <c r="E83" s="4">
        <v>368632.94999999995</v>
      </c>
      <c r="F83" s="4">
        <v>304844.34</v>
      </c>
      <c r="G83" s="21">
        <f aca="true" t="shared" si="22" ref="G83:G90">F83/E73</f>
        <v>0.8357095549844181</v>
      </c>
      <c r="H83" s="8">
        <f aca="true" t="shared" si="23" ref="H83:H90">B83+E83-F83</f>
        <v>854065.8399999999</v>
      </c>
    </row>
    <row r="84" spans="1:8" ht="15">
      <c r="A84" s="7" t="s">
        <v>1</v>
      </c>
      <c r="B84" s="4">
        <f t="shared" si="21"/>
        <v>484249.69</v>
      </c>
      <c r="C84" s="5"/>
      <c r="D84" s="5"/>
      <c r="E84" s="4">
        <v>242098.42</v>
      </c>
      <c r="F84" s="4">
        <v>273563.42</v>
      </c>
      <c r="G84" s="6">
        <f t="shared" si="22"/>
        <v>1.1176742305524419</v>
      </c>
      <c r="H84" s="8">
        <f t="shared" si="23"/>
        <v>452784.69</v>
      </c>
    </row>
    <row r="85" spans="1:8" ht="15">
      <c r="A85" s="7" t="s">
        <v>2</v>
      </c>
      <c r="B85" s="4">
        <f t="shared" si="21"/>
        <v>1009678.3000000016</v>
      </c>
      <c r="C85" s="5"/>
      <c r="D85" s="5"/>
      <c r="E85" s="4">
        <v>458838.12</v>
      </c>
      <c r="F85" s="4">
        <v>379058.75</v>
      </c>
      <c r="G85" s="6">
        <f t="shared" si="22"/>
        <v>0.8247738772672545</v>
      </c>
      <c r="H85" s="8">
        <f>B85+E85-F85</f>
        <v>1089457.6700000016</v>
      </c>
    </row>
    <row r="86" spans="1:8" ht="15">
      <c r="A86" s="7" t="s">
        <v>3</v>
      </c>
      <c r="B86" s="4">
        <f t="shared" si="21"/>
        <v>2348148.7599999984</v>
      </c>
      <c r="C86" s="5"/>
      <c r="D86" s="5"/>
      <c r="E86" s="4">
        <v>438650.51</v>
      </c>
      <c r="F86" s="4">
        <v>410060.23</v>
      </c>
      <c r="G86" s="6">
        <f t="shared" si="22"/>
        <v>0.9483672312870628</v>
      </c>
      <c r="H86" s="8">
        <f>B86+E86-F86</f>
        <v>2376739.0399999986</v>
      </c>
    </row>
    <row r="87" spans="1:8" ht="15">
      <c r="A87" s="7" t="s">
        <v>9</v>
      </c>
      <c r="B87" s="4">
        <f t="shared" si="21"/>
        <v>221920.94999999998</v>
      </c>
      <c r="C87" s="5"/>
      <c r="D87" s="5"/>
      <c r="E87" s="4">
        <v>112816.18</v>
      </c>
      <c r="F87" s="4">
        <v>92753.83</v>
      </c>
      <c r="G87" s="6">
        <f t="shared" si="22"/>
        <v>0.9242858305907343</v>
      </c>
      <c r="H87" s="8">
        <f t="shared" si="23"/>
        <v>241983.3</v>
      </c>
    </row>
    <row r="88" spans="1:8" ht="15">
      <c r="A88" s="7" t="s">
        <v>16</v>
      </c>
      <c r="B88" s="4">
        <f t="shared" si="21"/>
        <v>747119.3099999992</v>
      </c>
      <c r="C88" s="5"/>
      <c r="D88" s="5"/>
      <c r="E88" s="4">
        <v>309728.06</v>
      </c>
      <c r="F88" s="4">
        <v>296926.62</v>
      </c>
      <c r="G88" s="6">
        <f t="shared" si="22"/>
        <v>0.7918088808191535</v>
      </c>
      <c r="H88" s="8">
        <f t="shared" si="23"/>
        <v>759920.7499999992</v>
      </c>
    </row>
    <row r="89" spans="1:8" ht="15.75" thickBot="1">
      <c r="A89" s="9" t="s">
        <v>5</v>
      </c>
      <c r="B89" s="10">
        <f t="shared" si="21"/>
        <v>364776.47000000015</v>
      </c>
      <c r="C89" s="11"/>
      <c r="D89" s="11"/>
      <c r="E89" s="10">
        <v>186261.03</v>
      </c>
      <c r="F89" s="10">
        <v>179498.84</v>
      </c>
      <c r="G89" s="12">
        <f t="shared" si="22"/>
        <v>0.9767343635925055</v>
      </c>
      <c r="H89" s="13">
        <f t="shared" si="23"/>
        <v>371538.66000000015</v>
      </c>
    </row>
    <row r="90" spans="1:8" ht="21.75" customHeight="1" thickBot="1">
      <c r="A90" s="14" t="s">
        <v>13</v>
      </c>
      <c r="B90" s="15">
        <f>SUM(B83:B89)</f>
        <v>5966170.71</v>
      </c>
      <c r="C90" s="15">
        <f>SUM(C83:C89)</f>
        <v>0</v>
      </c>
      <c r="D90" s="15">
        <f>SUM(D83:D89)</f>
        <v>0</v>
      </c>
      <c r="E90" s="15">
        <f>SUM(E83:E89)</f>
        <v>2117025.27</v>
      </c>
      <c r="F90" s="15">
        <f>SUM(F83:F89)</f>
        <v>1936706.03</v>
      </c>
      <c r="G90" s="16">
        <f t="shared" si="22"/>
        <v>0.8963595659276493</v>
      </c>
      <c r="H90" s="17">
        <f t="shared" si="23"/>
        <v>6146489.95</v>
      </c>
    </row>
    <row r="91" ht="15.75" thickBot="1"/>
    <row r="92" spans="1:8" s="2" customFormat="1" ht="38.25" customHeight="1">
      <c r="A92" s="31" t="s">
        <v>25</v>
      </c>
      <c r="B92" s="27" t="s">
        <v>10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12</v>
      </c>
      <c r="H92" s="29" t="s">
        <v>11</v>
      </c>
    </row>
    <row r="93" spans="1:8" s="2" customFormat="1" ht="22.5" customHeight="1">
      <c r="A93" s="7" t="s">
        <v>32</v>
      </c>
      <c r="B93" s="41">
        <v>0</v>
      </c>
      <c r="C93" s="42"/>
      <c r="D93" s="42"/>
      <c r="E93" s="41">
        <v>516847.78</v>
      </c>
      <c r="F93" s="41"/>
      <c r="G93" s="41"/>
      <c r="H93" s="8">
        <f aca="true" t="shared" si="24" ref="H93:H101">B93+E93-F93</f>
        <v>516847.78</v>
      </c>
    </row>
    <row r="94" spans="1:8" ht="15">
      <c r="A94" s="7" t="s">
        <v>0</v>
      </c>
      <c r="B94" s="4">
        <f aca="true" t="shared" si="25" ref="B94:B100">H83</f>
        <v>854065.8399999999</v>
      </c>
      <c r="C94" s="5"/>
      <c r="D94" s="5"/>
      <c r="E94" s="4">
        <v>369297.42000000004</v>
      </c>
      <c r="F94" s="4">
        <v>412429.56</v>
      </c>
      <c r="G94" s="21">
        <f aca="true" t="shared" si="26" ref="G94:G101">F94/E83</f>
        <v>1.118808180332225</v>
      </c>
      <c r="H94" s="8">
        <f t="shared" si="24"/>
        <v>810933.6999999997</v>
      </c>
    </row>
    <row r="95" spans="1:8" ht="15">
      <c r="A95" s="7" t="s">
        <v>1</v>
      </c>
      <c r="B95" s="4">
        <f t="shared" si="25"/>
        <v>452784.69</v>
      </c>
      <c r="C95" s="5"/>
      <c r="D95" s="5"/>
      <c r="E95" s="4">
        <v>243783.99</v>
      </c>
      <c r="F95" s="4">
        <v>303277.75</v>
      </c>
      <c r="G95" s="6">
        <f t="shared" si="26"/>
        <v>1.2527043753528007</v>
      </c>
      <c r="H95" s="8">
        <f t="shared" si="24"/>
        <v>393290.92999999993</v>
      </c>
    </row>
    <row r="96" spans="1:8" ht="15">
      <c r="A96" s="7" t="s">
        <v>2</v>
      </c>
      <c r="B96" s="4">
        <f t="shared" si="25"/>
        <v>1089457.6700000016</v>
      </c>
      <c r="C96" s="5"/>
      <c r="D96" s="5"/>
      <c r="E96" s="4">
        <v>469417.24</v>
      </c>
      <c r="F96" s="4">
        <v>580609.1</v>
      </c>
      <c r="G96" s="6">
        <f t="shared" si="26"/>
        <v>1.2653898503463488</v>
      </c>
      <c r="H96" s="8">
        <f t="shared" si="24"/>
        <v>978265.8100000016</v>
      </c>
    </row>
    <row r="97" spans="1:8" ht="15">
      <c r="A97" s="7" t="s">
        <v>3</v>
      </c>
      <c r="B97" s="4">
        <f t="shared" si="25"/>
        <v>2376739.0399999986</v>
      </c>
      <c r="C97" s="5"/>
      <c r="D97" s="5"/>
      <c r="E97" s="4">
        <v>404089.94</v>
      </c>
      <c r="F97" s="4">
        <v>509168.43</v>
      </c>
      <c r="G97" s="6">
        <f t="shared" si="26"/>
        <v>1.160761057817988</v>
      </c>
      <c r="H97" s="8">
        <f t="shared" si="24"/>
        <v>2271660.5499999984</v>
      </c>
    </row>
    <row r="98" spans="1:8" ht="15">
      <c r="A98" s="7" t="s">
        <v>9</v>
      </c>
      <c r="B98" s="4">
        <f t="shared" si="25"/>
        <v>241983.3</v>
      </c>
      <c r="C98" s="5"/>
      <c r="D98" s="5"/>
      <c r="E98" s="4">
        <v>107816.34</v>
      </c>
      <c r="F98" s="4">
        <v>137847.79</v>
      </c>
      <c r="G98" s="6">
        <f t="shared" si="26"/>
        <v>1.2218796098219247</v>
      </c>
      <c r="H98" s="8">
        <f t="shared" si="24"/>
        <v>211951.85</v>
      </c>
    </row>
    <row r="99" spans="1:8" ht="15">
      <c r="A99" s="7" t="s">
        <v>16</v>
      </c>
      <c r="B99" s="4">
        <f t="shared" si="25"/>
        <v>759920.7499999992</v>
      </c>
      <c r="C99" s="5"/>
      <c r="D99" s="5"/>
      <c r="E99" s="4">
        <v>318086.48000000004</v>
      </c>
      <c r="F99" s="4">
        <v>372947.89</v>
      </c>
      <c r="G99" s="6">
        <f t="shared" si="26"/>
        <v>1.2041139895429558</v>
      </c>
      <c r="H99" s="8">
        <f t="shared" si="24"/>
        <v>705059.3399999993</v>
      </c>
    </row>
    <row r="100" spans="1:8" ht="15.75" thickBot="1">
      <c r="A100" s="9" t="s">
        <v>5</v>
      </c>
      <c r="B100" s="10">
        <f t="shared" si="25"/>
        <v>371538.66000000015</v>
      </c>
      <c r="C100" s="11"/>
      <c r="D100" s="11"/>
      <c r="E100" s="10">
        <v>193803.83000000002</v>
      </c>
      <c r="F100" s="10">
        <v>170241.25</v>
      </c>
      <c r="G100" s="12">
        <f t="shared" si="26"/>
        <v>0.913992851859565</v>
      </c>
      <c r="H100" s="13">
        <f t="shared" si="24"/>
        <v>395101.2400000002</v>
      </c>
    </row>
    <row r="101" spans="1:8" ht="15.75" thickBot="1">
      <c r="A101" s="14" t="s">
        <v>13</v>
      </c>
      <c r="B101" s="15">
        <f>SUM(B93:B100)</f>
        <v>6146489.949999999</v>
      </c>
      <c r="C101" s="15">
        <f>SUM(C93:C100)</f>
        <v>0</v>
      </c>
      <c r="D101" s="15">
        <f>SUM(D93:D100)</f>
        <v>0</v>
      </c>
      <c r="E101" s="15">
        <f>SUM(E93:E100)</f>
        <v>2623143.02</v>
      </c>
      <c r="F101" s="15">
        <f>SUM(F93:F100)</f>
        <v>2486521.77</v>
      </c>
      <c r="G101" s="16">
        <f t="shared" si="26"/>
        <v>1.1745357059436519</v>
      </c>
      <c r="H101" s="17">
        <f t="shared" si="24"/>
        <v>6283111.199999999</v>
      </c>
    </row>
    <row r="102" spans="1:8" ht="15.75" thickBot="1">
      <c r="A102" s="34"/>
      <c r="B102" s="35"/>
      <c r="C102" s="35"/>
      <c r="D102" s="35"/>
      <c r="E102" s="35"/>
      <c r="F102" s="35"/>
      <c r="G102" s="36"/>
      <c r="H102" s="35"/>
    </row>
    <row r="103" spans="1:8" s="2" customFormat="1" ht="38.25" customHeight="1">
      <c r="A103" s="31" t="s">
        <v>26</v>
      </c>
      <c r="B103" s="27" t="s">
        <v>10</v>
      </c>
      <c r="C103" s="28" t="s">
        <v>6</v>
      </c>
      <c r="D103" s="28" t="s">
        <v>7</v>
      </c>
      <c r="E103" s="27" t="s">
        <v>6</v>
      </c>
      <c r="F103" s="27" t="s">
        <v>8</v>
      </c>
      <c r="G103" s="27" t="s">
        <v>12</v>
      </c>
      <c r="H103" s="29" t="s">
        <v>11</v>
      </c>
    </row>
    <row r="104" spans="1:8" s="2" customFormat="1" ht="22.5" customHeight="1">
      <c r="A104" s="7" t="s">
        <v>32</v>
      </c>
      <c r="B104" s="4">
        <f aca="true" t="shared" si="27" ref="B104:B110">H93</f>
        <v>516847.78</v>
      </c>
      <c r="C104" s="42"/>
      <c r="D104" s="42"/>
      <c r="E104" s="41">
        <v>222906.01</v>
      </c>
      <c r="F104" s="41">
        <v>181149.82</v>
      </c>
      <c r="G104" s="21">
        <f aca="true" t="shared" si="28" ref="G104:G110">F104/E93</f>
        <v>0.35048969350318193</v>
      </c>
      <c r="H104" s="8">
        <f>B104+E104-F104</f>
        <v>558603.97</v>
      </c>
    </row>
    <row r="105" spans="1:8" ht="15">
      <c r="A105" s="7" t="s">
        <v>0</v>
      </c>
      <c r="B105" s="4">
        <f t="shared" si="27"/>
        <v>810933.6999999997</v>
      </c>
      <c r="C105" s="5"/>
      <c r="D105" s="5"/>
      <c r="E105" s="4">
        <v>529262.74</v>
      </c>
      <c r="F105" s="4">
        <v>387582.62</v>
      </c>
      <c r="G105" s="21">
        <f t="shared" si="28"/>
        <v>1.049513478864813</v>
      </c>
      <c r="H105" s="8">
        <f aca="true" t="shared" si="29" ref="H105:H112">B105+E105-F105</f>
        <v>952613.8199999997</v>
      </c>
    </row>
    <row r="106" spans="1:8" ht="15">
      <c r="A106" s="7" t="s">
        <v>1</v>
      </c>
      <c r="B106" s="4">
        <f t="shared" si="27"/>
        <v>393290.92999999993</v>
      </c>
      <c r="C106" s="5"/>
      <c r="D106" s="5"/>
      <c r="E106" s="4">
        <v>368305.98</v>
      </c>
      <c r="F106" s="4">
        <v>279344.79</v>
      </c>
      <c r="G106" s="21">
        <f t="shared" si="28"/>
        <v>1.1458701205111952</v>
      </c>
      <c r="H106" s="8">
        <f t="shared" si="29"/>
        <v>482252.11999999994</v>
      </c>
    </row>
    <row r="107" spans="1:8" ht="15">
      <c r="A107" s="7" t="s">
        <v>2</v>
      </c>
      <c r="B107" s="4">
        <f t="shared" si="27"/>
        <v>978265.8100000016</v>
      </c>
      <c r="C107" s="5"/>
      <c r="D107" s="5"/>
      <c r="E107" s="4">
        <v>754155.66</v>
      </c>
      <c r="F107" s="4">
        <v>528608.52</v>
      </c>
      <c r="G107" s="21">
        <f t="shared" si="28"/>
        <v>1.1260952409843321</v>
      </c>
      <c r="H107" s="8">
        <f t="shared" si="29"/>
        <v>1203812.9500000016</v>
      </c>
    </row>
    <row r="108" spans="1:8" ht="15">
      <c r="A108" s="7" t="s">
        <v>3</v>
      </c>
      <c r="B108" s="4">
        <f t="shared" si="27"/>
        <v>2271660.5499999984</v>
      </c>
      <c r="C108" s="5"/>
      <c r="D108" s="5"/>
      <c r="E108" s="4">
        <v>732264.2</v>
      </c>
      <c r="F108" s="4">
        <v>443500.91</v>
      </c>
      <c r="G108" s="21">
        <f t="shared" si="28"/>
        <v>1.0975301934019936</v>
      </c>
      <c r="H108" s="8">
        <f t="shared" si="29"/>
        <v>2560423.839999998</v>
      </c>
    </row>
    <row r="109" spans="1:8" ht="15">
      <c r="A109" s="7" t="s">
        <v>9</v>
      </c>
      <c r="B109" s="4">
        <f t="shared" si="27"/>
        <v>211951.85</v>
      </c>
      <c r="C109" s="5"/>
      <c r="D109" s="5"/>
      <c r="E109" s="4">
        <v>166476.63</v>
      </c>
      <c r="F109" s="4">
        <v>110768.4</v>
      </c>
      <c r="G109" s="21">
        <f t="shared" si="28"/>
        <v>1.027380450866724</v>
      </c>
      <c r="H109" s="8">
        <f t="shared" si="29"/>
        <v>267660.07999999996</v>
      </c>
    </row>
    <row r="110" spans="1:8" ht="15">
      <c r="A110" s="7" t="s">
        <v>16</v>
      </c>
      <c r="B110" s="4">
        <f t="shared" si="27"/>
        <v>705059.3399999993</v>
      </c>
      <c r="C110" s="5"/>
      <c r="D110" s="5"/>
      <c r="E110" s="4">
        <v>456897.17</v>
      </c>
      <c r="F110" s="4">
        <v>340124.83</v>
      </c>
      <c r="G110" s="21">
        <f t="shared" si="28"/>
        <v>1.0692841456197697</v>
      </c>
      <c r="H110" s="8">
        <f t="shared" si="29"/>
        <v>821831.6799999992</v>
      </c>
    </row>
    <row r="111" spans="1:8" ht="15">
      <c r="A111" s="9" t="s">
        <v>33</v>
      </c>
      <c r="B111" s="10"/>
      <c r="C111" s="11"/>
      <c r="D111" s="11"/>
      <c r="E111" s="10">
        <v>511604.88</v>
      </c>
      <c r="F111" s="10"/>
      <c r="G111" s="21"/>
      <c r="H111" s="8">
        <f t="shared" si="29"/>
        <v>511604.88</v>
      </c>
    </row>
    <row r="112" spans="1:8" ht="15.75" thickBot="1">
      <c r="A112" s="9" t="s">
        <v>5</v>
      </c>
      <c r="B112" s="10">
        <f>H100</f>
        <v>395101.2400000002</v>
      </c>
      <c r="C112" s="11"/>
      <c r="D112" s="11"/>
      <c r="E112" s="10">
        <v>298489.78</v>
      </c>
      <c r="F112" s="10">
        <v>228128.56</v>
      </c>
      <c r="G112" s="21">
        <f>F112/E100</f>
        <v>1.1771106897113435</v>
      </c>
      <c r="H112" s="13">
        <f t="shared" si="29"/>
        <v>465462.46000000025</v>
      </c>
    </row>
    <row r="113" spans="1:8" ht="15.75" thickBot="1">
      <c r="A113" s="14" t="s">
        <v>13</v>
      </c>
      <c r="B113" s="15">
        <f>SUM(B104:B112)</f>
        <v>6283111.199999998</v>
      </c>
      <c r="C113" s="15">
        <f aca="true" t="shared" si="30" ref="C113:H113">SUM(C104:C112)</f>
        <v>0</v>
      </c>
      <c r="D113" s="15">
        <f t="shared" si="30"/>
        <v>0</v>
      </c>
      <c r="E113" s="15">
        <f t="shared" si="30"/>
        <v>4040363.05</v>
      </c>
      <c r="F113" s="15">
        <f t="shared" si="30"/>
        <v>2499208.4499999997</v>
      </c>
      <c r="G113" s="16">
        <f>F113/E101</f>
        <v>0.952753407246548</v>
      </c>
      <c r="H113" s="15">
        <f t="shared" si="30"/>
        <v>7824265.799999999</v>
      </c>
    </row>
    <row r="114" spans="1:8" ht="15.75" thickBot="1">
      <c r="A114" s="34"/>
      <c r="B114" s="35"/>
      <c r="C114" s="35"/>
      <c r="D114" s="35"/>
      <c r="E114" s="35"/>
      <c r="F114" s="35"/>
      <c r="G114" s="36"/>
      <c r="H114" s="35"/>
    </row>
    <row r="115" spans="1:8" s="2" customFormat="1" ht="38.25" customHeight="1" thickBot="1">
      <c r="A115" s="23" t="s">
        <v>31</v>
      </c>
      <c r="B115" s="24" t="s">
        <v>10</v>
      </c>
      <c r="C115" s="25" t="s">
        <v>6</v>
      </c>
      <c r="D115" s="25" t="s">
        <v>7</v>
      </c>
      <c r="E115" s="24" t="s">
        <v>6</v>
      </c>
      <c r="F115" s="24" t="s">
        <v>8</v>
      </c>
      <c r="G115" s="24" t="s">
        <v>12</v>
      </c>
      <c r="H115" s="26" t="s">
        <v>11</v>
      </c>
    </row>
    <row r="116" spans="1:8" ht="15">
      <c r="A116" s="18" t="s">
        <v>32</v>
      </c>
      <c r="B116" s="19">
        <f>H104</f>
        <v>558603.97</v>
      </c>
      <c r="C116" s="20"/>
      <c r="D116" s="20"/>
      <c r="E116" s="19">
        <v>345108.53</v>
      </c>
      <c r="F116" s="19">
        <v>201537.07</v>
      </c>
      <c r="G116" s="21">
        <f>F116/E104</f>
        <v>0.9041347516830075</v>
      </c>
      <c r="H116" s="22">
        <f aca="true" t="shared" si="31" ref="H116:H125">B116+E116-F116</f>
        <v>702175.4299999999</v>
      </c>
    </row>
    <row r="117" spans="1:8" ht="15">
      <c r="A117" s="7" t="s">
        <v>0</v>
      </c>
      <c r="B117" s="4">
        <f aca="true" t="shared" si="32" ref="B117:B124">H105</f>
        <v>952613.8199999997</v>
      </c>
      <c r="C117" s="5"/>
      <c r="D117" s="5"/>
      <c r="E117" s="4">
        <v>558399</v>
      </c>
      <c r="F117" s="4">
        <v>501364.23</v>
      </c>
      <c r="G117" s="6">
        <f aca="true" t="shared" si="33" ref="G117:G124">F117/E105</f>
        <v>0.9472879764783744</v>
      </c>
      <c r="H117" s="8">
        <f t="shared" si="31"/>
        <v>1009648.5899999999</v>
      </c>
    </row>
    <row r="118" spans="1:8" ht="15">
      <c r="A118" s="7" t="s">
        <v>1</v>
      </c>
      <c r="B118" s="4">
        <f t="shared" si="32"/>
        <v>482252.11999999994</v>
      </c>
      <c r="C118" s="5"/>
      <c r="D118" s="5"/>
      <c r="E118" s="4">
        <v>393206.31</v>
      </c>
      <c r="F118" s="4">
        <v>343243.51</v>
      </c>
      <c r="G118" s="6">
        <f t="shared" si="33"/>
        <v>0.9319520416149638</v>
      </c>
      <c r="H118" s="8">
        <f t="shared" si="31"/>
        <v>532214.9199999999</v>
      </c>
    </row>
    <row r="119" spans="1:8" ht="15">
      <c r="A119" s="7" t="s">
        <v>2</v>
      </c>
      <c r="B119" s="4">
        <f t="shared" si="32"/>
        <v>1203812.9500000016</v>
      </c>
      <c r="C119" s="5"/>
      <c r="D119" s="5"/>
      <c r="E119" s="4">
        <v>785068.27</v>
      </c>
      <c r="F119" s="4">
        <v>712626.41</v>
      </c>
      <c r="G119" s="6">
        <f t="shared" si="33"/>
        <v>0.944932787483157</v>
      </c>
      <c r="H119" s="8">
        <f t="shared" si="31"/>
        <v>1276254.8100000015</v>
      </c>
    </row>
    <row r="120" spans="1:8" ht="15">
      <c r="A120" s="7" t="s">
        <v>3</v>
      </c>
      <c r="B120" s="4">
        <f t="shared" si="32"/>
        <v>2560423.839999998</v>
      </c>
      <c r="C120" s="5"/>
      <c r="D120" s="5"/>
      <c r="E120" s="4">
        <v>771322.68</v>
      </c>
      <c r="F120" s="4">
        <v>631795.43</v>
      </c>
      <c r="G120" s="6">
        <f t="shared" si="33"/>
        <v>0.8627971024665689</v>
      </c>
      <c r="H120" s="8">
        <f t="shared" si="31"/>
        <v>2699951.089999998</v>
      </c>
    </row>
    <row r="121" spans="1:8" ht="15">
      <c r="A121" s="7" t="s">
        <v>9</v>
      </c>
      <c r="B121" s="4">
        <f t="shared" si="32"/>
        <v>267660.07999999996</v>
      </c>
      <c r="C121" s="5"/>
      <c r="D121" s="5"/>
      <c r="E121" s="4">
        <v>186749.26</v>
      </c>
      <c r="F121" s="4">
        <v>158298.44</v>
      </c>
      <c r="G121" s="6">
        <f t="shared" si="33"/>
        <v>0.9508748465174962</v>
      </c>
      <c r="H121" s="8">
        <f t="shared" si="31"/>
        <v>296110.89999999997</v>
      </c>
    </row>
    <row r="122" spans="1:8" ht="15">
      <c r="A122" s="7" t="s">
        <v>16</v>
      </c>
      <c r="B122" s="4">
        <f t="shared" si="32"/>
        <v>821831.6799999992</v>
      </c>
      <c r="C122" s="5"/>
      <c r="D122" s="5"/>
      <c r="E122" s="4">
        <v>491181.67</v>
      </c>
      <c r="F122" s="4">
        <v>387553.23</v>
      </c>
      <c r="G122" s="6">
        <f t="shared" si="33"/>
        <v>0.8482285631141029</v>
      </c>
      <c r="H122" s="8">
        <f t="shared" si="31"/>
        <v>925460.1199999992</v>
      </c>
    </row>
    <row r="123" spans="1:8" ht="15">
      <c r="A123" s="9" t="s">
        <v>33</v>
      </c>
      <c r="B123" s="4">
        <f t="shared" si="32"/>
        <v>511604.88</v>
      </c>
      <c r="C123" s="5"/>
      <c r="D123" s="5"/>
      <c r="E123" s="4">
        <v>401443.71</v>
      </c>
      <c r="F123" s="4">
        <v>86580.55</v>
      </c>
      <c r="G123" s="6">
        <f t="shared" si="33"/>
        <v>0.16923323718100577</v>
      </c>
      <c r="H123" s="8">
        <f t="shared" si="31"/>
        <v>826468.04</v>
      </c>
    </row>
    <row r="124" spans="1:8" ht="15.75" thickBot="1">
      <c r="A124" s="9" t="s">
        <v>5</v>
      </c>
      <c r="B124" s="10">
        <f t="shared" si="32"/>
        <v>465462.46000000025</v>
      </c>
      <c r="C124" s="11"/>
      <c r="D124" s="11"/>
      <c r="E124" s="10">
        <v>326593.38</v>
      </c>
      <c r="F124" s="10">
        <v>260642.96</v>
      </c>
      <c r="G124" s="12">
        <f t="shared" si="33"/>
        <v>0.87320564208262</v>
      </c>
      <c r="H124" s="13">
        <f t="shared" si="31"/>
        <v>531412.8800000004</v>
      </c>
    </row>
    <row r="125" spans="1:8" ht="15.75" thickBot="1">
      <c r="A125" s="14" t="s">
        <v>13</v>
      </c>
      <c r="B125" s="15">
        <f>SUM(B116:B124)</f>
        <v>7824265.799999999</v>
      </c>
      <c r="C125" s="15">
        <f>SUM(C116:C124)</f>
        <v>0</v>
      </c>
      <c r="D125" s="15">
        <f>SUM(D116:D124)</f>
        <v>0</v>
      </c>
      <c r="E125" s="15">
        <f>SUM(E116:E124)</f>
        <v>4259072.81</v>
      </c>
      <c r="F125" s="15">
        <f>SUM(F116:F124)</f>
        <v>3283641.83</v>
      </c>
      <c r="G125" s="16">
        <f>F125/E113</f>
        <v>0.8127095979654602</v>
      </c>
      <c r="H125" s="17">
        <f t="shared" si="31"/>
        <v>8799696.78</v>
      </c>
    </row>
    <row r="126" ht="15.75" thickBot="1">
      <c r="E126" s="37"/>
    </row>
    <row r="127" spans="1:8" s="2" customFormat="1" ht="38.25" customHeight="1" thickBot="1">
      <c r="A127" s="23" t="s">
        <v>28</v>
      </c>
      <c r="B127" s="24" t="s">
        <v>10</v>
      </c>
      <c r="C127" s="25" t="s">
        <v>6</v>
      </c>
      <c r="D127" s="25" t="s">
        <v>7</v>
      </c>
      <c r="E127" s="24" t="s">
        <v>6</v>
      </c>
      <c r="F127" s="24" t="s">
        <v>8</v>
      </c>
      <c r="G127" s="24" t="s">
        <v>12</v>
      </c>
      <c r="H127" s="26" t="s">
        <v>11</v>
      </c>
    </row>
    <row r="128" spans="1:8" ht="15">
      <c r="A128" s="18" t="s">
        <v>32</v>
      </c>
      <c r="B128" s="19">
        <f>H116</f>
        <v>702175.4299999999</v>
      </c>
      <c r="C128" s="20"/>
      <c r="D128" s="20"/>
      <c r="E128" s="19">
        <v>399676.85</v>
      </c>
      <c r="F128" s="19">
        <v>242688.27</v>
      </c>
      <c r="G128" s="21">
        <f>F128/E116</f>
        <v>0.7032230411691069</v>
      </c>
      <c r="H128" s="22">
        <f>B128+E128-F128</f>
        <v>859164.0099999998</v>
      </c>
    </row>
    <row r="129" spans="1:8" ht="15">
      <c r="A129" s="7" t="s">
        <v>0</v>
      </c>
      <c r="B129" s="4">
        <f aca="true" t="shared" si="34" ref="B129:B136">H117</f>
        <v>1009648.5899999999</v>
      </c>
      <c r="C129" s="5"/>
      <c r="D129" s="5"/>
      <c r="E129" s="4">
        <v>638439.18</v>
      </c>
      <c r="F129" s="4">
        <v>528946.64</v>
      </c>
      <c r="G129" s="21">
        <f aca="true" t="shared" si="35" ref="G129:G136">F129/E117</f>
        <v>0.947255707836153</v>
      </c>
      <c r="H129" s="8">
        <f aca="true" t="shared" si="36" ref="H129:H137">B129+E129-F129</f>
        <v>1119141.13</v>
      </c>
    </row>
    <row r="130" spans="1:8" ht="15">
      <c r="A130" s="7" t="s">
        <v>1</v>
      </c>
      <c r="B130" s="4">
        <f t="shared" si="34"/>
        <v>532214.9199999999</v>
      </c>
      <c r="C130" s="5"/>
      <c r="D130" s="5"/>
      <c r="E130" s="4">
        <v>441778.18999999994</v>
      </c>
      <c r="F130" s="4">
        <v>370572.14</v>
      </c>
      <c r="G130" s="21">
        <f t="shared" si="35"/>
        <v>0.942436910536863</v>
      </c>
      <c r="H130" s="8">
        <f t="shared" si="36"/>
        <v>603420.9699999999</v>
      </c>
    </row>
    <row r="131" spans="1:8" ht="15">
      <c r="A131" s="7" t="s">
        <v>2</v>
      </c>
      <c r="B131" s="4">
        <f t="shared" si="34"/>
        <v>1276254.8100000015</v>
      </c>
      <c r="C131" s="5"/>
      <c r="D131" s="5"/>
      <c r="E131" s="4">
        <v>849634.56</v>
      </c>
      <c r="F131" s="4">
        <v>709290.17</v>
      </c>
      <c r="G131" s="21">
        <f t="shared" si="35"/>
        <v>0.9034757830678853</v>
      </c>
      <c r="H131" s="8">
        <f t="shared" si="36"/>
        <v>1416599.2000000016</v>
      </c>
    </row>
    <row r="132" spans="1:8" ht="15">
      <c r="A132" s="7" t="s">
        <v>3</v>
      </c>
      <c r="B132" s="4">
        <f t="shared" si="34"/>
        <v>2699951.089999998</v>
      </c>
      <c r="C132" s="5"/>
      <c r="D132" s="5"/>
      <c r="E132" s="4">
        <v>829412.67</v>
      </c>
      <c r="F132" s="4">
        <v>703999.28</v>
      </c>
      <c r="G132" s="21">
        <f t="shared" si="35"/>
        <v>0.912716944871892</v>
      </c>
      <c r="H132" s="8">
        <f t="shared" si="36"/>
        <v>2825364.4799999977</v>
      </c>
    </row>
    <row r="133" spans="1:8" ht="15">
      <c r="A133" s="7" t="s">
        <v>9</v>
      </c>
      <c r="B133" s="4">
        <f t="shared" si="34"/>
        <v>296110.89999999997</v>
      </c>
      <c r="C133" s="5"/>
      <c r="D133" s="5"/>
      <c r="E133" s="4">
        <v>231985.75</v>
      </c>
      <c r="F133" s="4">
        <v>168350.52</v>
      </c>
      <c r="G133" s="21">
        <f t="shared" si="35"/>
        <v>0.9014789134907415</v>
      </c>
      <c r="H133" s="8">
        <f t="shared" si="36"/>
        <v>359746.1299999999</v>
      </c>
    </row>
    <row r="134" spans="1:8" ht="15">
      <c r="A134" s="7" t="s">
        <v>16</v>
      </c>
      <c r="B134" s="4">
        <f t="shared" si="34"/>
        <v>925460.1199999992</v>
      </c>
      <c r="C134" s="5"/>
      <c r="D134" s="5"/>
      <c r="E134" s="4">
        <v>610382.5900000001</v>
      </c>
      <c r="F134" s="4">
        <v>454973.65</v>
      </c>
      <c r="G134" s="21">
        <f t="shared" si="35"/>
        <v>0.9262838533856527</v>
      </c>
      <c r="H134" s="8">
        <f t="shared" si="36"/>
        <v>1080869.0599999991</v>
      </c>
    </row>
    <row r="135" spans="1:8" ht="15">
      <c r="A135" s="9" t="s">
        <v>33</v>
      </c>
      <c r="B135" s="4">
        <f t="shared" si="34"/>
        <v>826468.04</v>
      </c>
      <c r="C135" s="5"/>
      <c r="D135" s="5"/>
      <c r="E135" s="4">
        <v>506146.21</v>
      </c>
      <c r="F135" s="4">
        <v>195557.19</v>
      </c>
      <c r="G135" s="21">
        <f t="shared" si="35"/>
        <v>0.48713477164706354</v>
      </c>
      <c r="H135" s="8">
        <f t="shared" si="36"/>
        <v>1137057.06</v>
      </c>
    </row>
    <row r="136" spans="1:8" ht="15">
      <c r="A136" s="9" t="s">
        <v>5</v>
      </c>
      <c r="B136" s="4">
        <f t="shared" si="34"/>
        <v>531412.8800000004</v>
      </c>
      <c r="C136" s="5"/>
      <c r="D136" s="5"/>
      <c r="E136" s="4">
        <v>359296.61</v>
      </c>
      <c r="F136" s="4">
        <v>335397.2</v>
      </c>
      <c r="G136" s="21">
        <f t="shared" si="35"/>
        <v>1.026956516999824</v>
      </c>
      <c r="H136" s="8">
        <f t="shared" si="36"/>
        <v>555312.2900000003</v>
      </c>
    </row>
    <row r="137" spans="1:8" ht="15.75" thickBot="1">
      <c r="A137" s="9" t="s">
        <v>34</v>
      </c>
      <c r="B137" s="10"/>
      <c r="C137" s="11"/>
      <c r="D137" s="11"/>
      <c r="E137" s="10">
        <v>161646.22</v>
      </c>
      <c r="F137" s="10">
        <v>0</v>
      </c>
      <c r="G137" s="12"/>
      <c r="H137" s="13">
        <f t="shared" si="36"/>
        <v>161646.22</v>
      </c>
    </row>
    <row r="138" spans="1:8" ht="15.75" thickBot="1">
      <c r="A138" s="14" t="s">
        <v>13</v>
      </c>
      <c r="B138" s="15">
        <f>SUM(B128:B137)</f>
        <v>8799696.78</v>
      </c>
      <c r="C138" s="15">
        <f>SUM(C128:C137)</f>
        <v>0</v>
      </c>
      <c r="D138" s="15">
        <f>SUM(D128:D137)</f>
        <v>0</v>
      </c>
      <c r="E138" s="15">
        <f>SUM(E128:E137)</f>
        <v>5028398.83</v>
      </c>
      <c r="F138" s="15">
        <f>SUM(F128:F137)</f>
        <v>3709775.06</v>
      </c>
      <c r="G138" s="16">
        <f>F138/E125</f>
        <v>0.8710287955842672</v>
      </c>
      <c r="H138" s="17">
        <f>SUM(H128:H137)</f>
        <v>10118320.55</v>
      </c>
    </row>
  </sheetData>
  <sheetProtection/>
  <mergeCells count="2">
    <mergeCell ref="A1:H1"/>
    <mergeCell ref="A31:H3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52">
      <selection activeCell="A113" sqref="A113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3.00390625" style="3" hidden="1" customWidth="1"/>
    <col min="4" max="4" width="11.421875" style="3" hidden="1" customWidth="1"/>
    <col min="5" max="5" width="13.57421875" style="1" customWidth="1"/>
    <col min="6" max="6" width="11.8515625" style="1" customWidth="1"/>
    <col min="7" max="7" width="13.7109375" style="1" customWidth="1"/>
    <col min="8" max="8" width="15.8515625" style="1" customWidth="1"/>
    <col min="9" max="16384" width="9.140625" style="1" customWidth="1"/>
  </cols>
  <sheetData>
    <row r="1" spans="1:8" ht="31.5" customHeight="1" thickBot="1">
      <c r="A1" s="154" t="s">
        <v>14</v>
      </c>
      <c r="B1" s="154"/>
      <c r="C1" s="154"/>
      <c r="D1" s="154"/>
      <c r="E1" s="154"/>
      <c r="F1" s="154"/>
      <c r="G1" s="154"/>
      <c r="H1" s="154"/>
    </row>
    <row r="2" spans="1:8" s="2" customFormat="1" ht="66" customHeight="1" thickBot="1">
      <c r="A2" s="23" t="s">
        <v>17</v>
      </c>
      <c r="B2" s="24" t="s">
        <v>10</v>
      </c>
      <c r="C2" s="25" t="s">
        <v>6</v>
      </c>
      <c r="D2" s="25" t="s">
        <v>7</v>
      </c>
      <c r="E2" s="24" t="s">
        <v>6</v>
      </c>
      <c r="F2" s="24" t="s">
        <v>8</v>
      </c>
      <c r="G2" s="24" t="s">
        <v>15</v>
      </c>
      <c r="H2" s="26" t="s">
        <v>11</v>
      </c>
    </row>
    <row r="3" spans="1:8" ht="15">
      <c r="A3" s="18" t="s">
        <v>0</v>
      </c>
      <c r="B3" s="19">
        <v>806778.04</v>
      </c>
      <c r="C3" s="20">
        <v>315255.4</v>
      </c>
      <c r="D3" s="20">
        <v>21168.62</v>
      </c>
      <c r="E3" s="19">
        <f aca="true" t="shared" si="0" ref="E3:E8">C3+D3</f>
        <v>336424.02</v>
      </c>
      <c r="F3" s="19">
        <v>340606.61</v>
      </c>
      <c r="G3" s="21"/>
      <c r="H3" s="22">
        <f>B3+E3-F3</f>
        <v>802595.4500000001</v>
      </c>
    </row>
    <row r="4" spans="1:8" ht="15">
      <c r="A4" s="7" t="s">
        <v>1</v>
      </c>
      <c r="B4" s="4">
        <v>298177.54</v>
      </c>
      <c r="C4" s="5">
        <v>159581.76</v>
      </c>
      <c r="D4" s="5">
        <v>-13954.58</v>
      </c>
      <c r="E4" s="4">
        <f t="shared" si="0"/>
        <v>145627.18000000002</v>
      </c>
      <c r="F4" s="4">
        <v>133211.5</v>
      </c>
      <c r="G4" s="6"/>
      <c r="H4" s="8">
        <f aca="true" t="shared" si="1" ref="H4:H10">B4+E4-F4</f>
        <v>310593.22</v>
      </c>
    </row>
    <row r="5" spans="1:8" ht="15">
      <c r="A5" s="7" t="s">
        <v>2</v>
      </c>
      <c r="B5" s="4">
        <v>1219394.85</v>
      </c>
      <c r="C5" s="5">
        <v>503619.8</v>
      </c>
      <c r="D5" s="5">
        <v>-13777.93</v>
      </c>
      <c r="E5" s="4">
        <f t="shared" si="0"/>
        <v>489841.87</v>
      </c>
      <c r="F5" s="4">
        <v>478743.38</v>
      </c>
      <c r="G5" s="6"/>
      <c r="H5" s="8">
        <f t="shared" si="1"/>
        <v>1230493.3400000003</v>
      </c>
    </row>
    <row r="6" spans="1:8" ht="15">
      <c r="A6" s="7" t="s">
        <v>3</v>
      </c>
      <c r="B6" s="4">
        <v>2229030.53</v>
      </c>
      <c r="C6" s="5">
        <v>411133.3</v>
      </c>
      <c r="D6" s="5">
        <v>-36.02</v>
      </c>
      <c r="E6" s="4">
        <f t="shared" si="0"/>
        <v>411097.27999999997</v>
      </c>
      <c r="F6" s="4">
        <v>384443.98</v>
      </c>
      <c r="G6" s="6"/>
      <c r="H6" s="8">
        <f t="shared" si="1"/>
        <v>2255683.8299999996</v>
      </c>
    </row>
    <row r="7" spans="1:8" ht="15">
      <c r="A7" s="7" t="s">
        <v>9</v>
      </c>
      <c r="B7" s="4">
        <v>154815.72</v>
      </c>
      <c r="C7" s="5">
        <v>106774.84</v>
      </c>
      <c r="D7" s="5">
        <v>-2017.56</v>
      </c>
      <c r="E7" s="4">
        <f t="shared" si="0"/>
        <v>104757.28</v>
      </c>
      <c r="F7" s="4">
        <v>92536.44</v>
      </c>
      <c r="G7" s="6"/>
      <c r="H7" s="8">
        <f t="shared" si="1"/>
        <v>167036.56</v>
      </c>
    </row>
    <row r="8" spans="1:8" ht="15">
      <c r="A8" s="7" t="s">
        <v>16</v>
      </c>
      <c r="B8" s="4">
        <v>519173.45</v>
      </c>
      <c r="C8" s="5">
        <v>290319.54</v>
      </c>
      <c r="D8" s="5">
        <v>8642.01</v>
      </c>
      <c r="E8" s="4">
        <f t="shared" si="0"/>
        <v>298961.55</v>
      </c>
      <c r="F8" s="4">
        <v>259296.17</v>
      </c>
      <c r="G8" s="6"/>
      <c r="H8" s="8">
        <f t="shared" si="1"/>
        <v>558838.83</v>
      </c>
    </row>
    <row r="9" spans="1:8" ht="15.75" thickBot="1">
      <c r="A9" s="9" t="s">
        <v>5</v>
      </c>
      <c r="B9" s="10"/>
      <c r="C9" s="11"/>
      <c r="D9" s="11"/>
      <c r="E9" s="10"/>
      <c r="F9" s="10"/>
      <c r="G9" s="12"/>
      <c r="H9" s="13"/>
    </row>
    <row r="10" spans="1:8" ht="36" customHeight="1" thickBot="1">
      <c r="A10" s="14" t="s">
        <v>13</v>
      </c>
      <c r="B10" s="15">
        <f>SUM(B3:B9)</f>
        <v>5227370.13</v>
      </c>
      <c r="C10" s="15">
        <f>SUM(C3:C9)</f>
        <v>1786684.6400000001</v>
      </c>
      <c r="D10" s="15">
        <f>SUM(D3:D9)</f>
        <v>24.539999999999054</v>
      </c>
      <c r="E10" s="15">
        <f>SUM(E3:E9)</f>
        <v>1786709.1800000002</v>
      </c>
      <c r="F10" s="15">
        <f>SUM(F3:F9)</f>
        <v>1688838.0799999998</v>
      </c>
      <c r="G10" s="16">
        <f>F10/E10</f>
        <v>0.9452227026672576</v>
      </c>
      <c r="H10" s="17">
        <f t="shared" si="1"/>
        <v>5325241.23</v>
      </c>
    </row>
    <row r="11" ht="15.75" thickBot="1"/>
    <row r="12" spans="1:8" s="2" customFormat="1" ht="70.5" customHeight="1">
      <c r="A12" s="32" t="s">
        <v>18</v>
      </c>
      <c r="B12" s="27" t="s">
        <v>10</v>
      </c>
      <c r="C12" s="28" t="s">
        <v>6</v>
      </c>
      <c r="D12" s="28" t="s">
        <v>7</v>
      </c>
      <c r="E12" s="27" t="s">
        <v>6</v>
      </c>
      <c r="F12" s="27" t="s">
        <v>8</v>
      </c>
      <c r="G12" s="27" t="s">
        <v>15</v>
      </c>
      <c r="H12" s="29" t="s">
        <v>11</v>
      </c>
    </row>
    <row r="13" spans="1:8" ht="15">
      <c r="A13" s="7" t="s">
        <v>0</v>
      </c>
      <c r="B13" s="4">
        <f>H3</f>
        <v>802595.4500000001</v>
      </c>
      <c r="C13" s="5">
        <v>328787.89</v>
      </c>
      <c r="D13" s="5">
        <v>6377.34</v>
      </c>
      <c r="E13" s="4">
        <f>C13+D13</f>
        <v>335165.23000000004</v>
      </c>
      <c r="F13" s="4">
        <v>331213.13</v>
      </c>
      <c r="G13" s="6">
        <f aca="true" t="shared" si="2" ref="G13:G20">F13/E3</f>
        <v>0.984510945443194</v>
      </c>
      <c r="H13" s="8">
        <f>B13+E13-F13</f>
        <v>806547.5500000002</v>
      </c>
    </row>
    <row r="14" spans="1:8" ht="15">
      <c r="A14" s="7" t="s">
        <v>1</v>
      </c>
      <c r="B14" s="4">
        <f aca="true" t="shared" si="3" ref="B14:B19">H4</f>
        <v>310593.22</v>
      </c>
      <c r="C14" s="5">
        <v>173321.68</v>
      </c>
      <c r="D14" s="5">
        <v>-4185.82</v>
      </c>
      <c r="E14" s="4">
        <f aca="true" t="shared" si="4" ref="E14:E19">C14+D14</f>
        <v>169135.86</v>
      </c>
      <c r="F14" s="4">
        <v>139741.26</v>
      </c>
      <c r="G14" s="6">
        <f t="shared" si="2"/>
        <v>0.9595822702877306</v>
      </c>
      <c r="H14" s="8">
        <f aca="true" t="shared" si="5" ref="H14:H20">B14+E14-F14</f>
        <v>339987.81999999995</v>
      </c>
    </row>
    <row r="15" spans="1:8" ht="15">
      <c r="A15" s="7" t="s">
        <v>2</v>
      </c>
      <c r="B15" s="4">
        <f t="shared" si="3"/>
        <v>1230493.3400000003</v>
      </c>
      <c r="C15" s="5">
        <v>511856.79</v>
      </c>
      <c r="D15" s="5">
        <v>-16525.52</v>
      </c>
      <c r="E15" s="4">
        <f t="shared" si="4"/>
        <v>495331.26999999996</v>
      </c>
      <c r="F15" s="4">
        <v>526757.9</v>
      </c>
      <c r="G15" s="6">
        <f t="shared" si="2"/>
        <v>1.0753631575022364</v>
      </c>
      <c r="H15" s="8">
        <f t="shared" si="5"/>
        <v>1199066.7100000004</v>
      </c>
    </row>
    <row r="16" spans="1:8" ht="15">
      <c r="A16" s="7" t="s">
        <v>3</v>
      </c>
      <c r="B16" s="4">
        <f t="shared" si="3"/>
        <v>2255683.8299999996</v>
      </c>
      <c r="C16" s="5">
        <v>408534.09</v>
      </c>
      <c r="D16" s="5">
        <v>9753.82</v>
      </c>
      <c r="E16" s="4">
        <f t="shared" si="4"/>
        <v>418287.91000000003</v>
      </c>
      <c r="F16" s="4">
        <v>338071.25</v>
      </c>
      <c r="G16" s="6">
        <f t="shared" si="2"/>
        <v>0.8223631399361242</v>
      </c>
      <c r="H16" s="8">
        <f t="shared" si="5"/>
        <v>2335900.4899999998</v>
      </c>
    </row>
    <row r="17" spans="1:8" ht="15">
      <c r="A17" s="7" t="s">
        <v>9</v>
      </c>
      <c r="B17" s="4">
        <f t="shared" si="3"/>
        <v>167036.56</v>
      </c>
      <c r="C17" s="5">
        <v>103638.19</v>
      </c>
      <c r="D17" s="5">
        <v>1052.35</v>
      </c>
      <c r="E17" s="4">
        <f t="shared" si="4"/>
        <v>104690.54000000001</v>
      </c>
      <c r="F17" s="4">
        <v>83964.02</v>
      </c>
      <c r="G17" s="6">
        <f t="shared" si="2"/>
        <v>0.8015101193921798</v>
      </c>
      <c r="H17" s="8">
        <f t="shared" si="5"/>
        <v>187763.07999999996</v>
      </c>
    </row>
    <row r="18" spans="1:8" ht="15">
      <c r="A18" s="7" t="s">
        <v>16</v>
      </c>
      <c r="B18" s="4">
        <f t="shared" si="3"/>
        <v>558838.83</v>
      </c>
      <c r="C18" s="5">
        <v>293319.65</v>
      </c>
      <c r="D18" s="5">
        <v>14979.74</v>
      </c>
      <c r="E18" s="4">
        <f t="shared" si="4"/>
        <v>308299.39</v>
      </c>
      <c r="F18" s="4">
        <v>244711.12</v>
      </c>
      <c r="G18" s="6">
        <f t="shared" si="2"/>
        <v>0.8185370995032639</v>
      </c>
      <c r="H18" s="8">
        <f t="shared" si="5"/>
        <v>622427.1</v>
      </c>
    </row>
    <row r="19" spans="1:8" ht="15.75" thickBot="1">
      <c r="A19" s="9" t="s">
        <v>5</v>
      </c>
      <c r="B19" s="10">
        <f t="shared" si="3"/>
        <v>0</v>
      </c>
      <c r="C19" s="11">
        <v>73357.72</v>
      </c>
      <c r="D19" s="11">
        <v>0</v>
      </c>
      <c r="E19" s="10">
        <f t="shared" si="4"/>
        <v>73357.72</v>
      </c>
      <c r="F19" s="10">
        <v>0</v>
      </c>
      <c r="G19" s="12"/>
      <c r="H19" s="13">
        <f t="shared" si="5"/>
        <v>73357.72</v>
      </c>
    </row>
    <row r="20" spans="1:8" ht="19.5" customHeight="1" thickBot="1">
      <c r="A20" s="14" t="s">
        <v>13</v>
      </c>
      <c r="B20" s="15">
        <f>SUM(B13:B19)</f>
        <v>5325241.2299999995</v>
      </c>
      <c r="C20" s="15">
        <f>SUM(C13:C19)</f>
        <v>1892816.01</v>
      </c>
      <c r="D20" s="15">
        <f>SUM(D13:D19)</f>
        <v>11451.91</v>
      </c>
      <c r="E20" s="15">
        <f>SUM(E13:E19)</f>
        <v>1904267.9200000002</v>
      </c>
      <c r="F20" s="15">
        <f>SUM(F13:F19)</f>
        <v>1664458.6800000002</v>
      </c>
      <c r="G20" s="16">
        <f t="shared" si="2"/>
        <v>0.9315778407765275</v>
      </c>
      <c r="H20" s="17">
        <f t="shared" si="5"/>
        <v>5565050.469999999</v>
      </c>
    </row>
    <row r="21" spans="1:8" ht="19.5" customHeight="1" thickBot="1">
      <c r="A21" s="154"/>
      <c r="B21" s="154"/>
      <c r="C21" s="154"/>
      <c r="D21" s="154"/>
      <c r="E21" s="154"/>
      <c r="F21" s="154"/>
      <c r="G21" s="154"/>
      <c r="H21" s="154"/>
    </row>
    <row r="22" spans="1:8" s="2" customFormat="1" ht="60.75" customHeight="1">
      <c r="A22" s="30" t="s">
        <v>19</v>
      </c>
      <c r="B22" s="27" t="s">
        <v>10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15</v>
      </c>
      <c r="H22" s="29" t="s">
        <v>11</v>
      </c>
    </row>
    <row r="23" spans="1:8" ht="15">
      <c r="A23" s="7" t="s">
        <v>0</v>
      </c>
      <c r="B23" s="4">
        <f>H13</f>
        <v>806547.5500000002</v>
      </c>
      <c r="C23" s="5">
        <v>330501.53</v>
      </c>
      <c r="D23" s="5">
        <v>-3103.32</v>
      </c>
      <c r="E23" s="4">
        <f>C23+D23</f>
        <v>327398.21</v>
      </c>
      <c r="F23" s="4">
        <v>333612.59</v>
      </c>
      <c r="G23" s="6">
        <f>F23/E13</f>
        <v>0.9953675385719455</v>
      </c>
      <c r="H23" s="8">
        <f>B23+E23-F23</f>
        <v>800333.1700000002</v>
      </c>
    </row>
    <row r="24" spans="1:8" ht="15">
      <c r="A24" s="7" t="s">
        <v>1</v>
      </c>
      <c r="B24" s="4">
        <f aca="true" t="shared" si="6" ref="B24:B29">H14</f>
        <v>339987.81999999995</v>
      </c>
      <c r="C24" s="5">
        <v>178366.87</v>
      </c>
      <c r="D24" s="5">
        <v>-13080.57</v>
      </c>
      <c r="E24" s="4">
        <f aca="true" t="shared" si="7" ref="E24:E29">C24+D24</f>
        <v>165286.3</v>
      </c>
      <c r="F24" s="4">
        <v>157156.87</v>
      </c>
      <c r="G24" s="6">
        <f aca="true" t="shared" si="8" ref="G24:G30">F24/E14</f>
        <v>0.9291753386892644</v>
      </c>
      <c r="H24" s="8">
        <f aca="true" t="shared" si="9" ref="H24:H30">B24+E24-F24</f>
        <v>348117.24999999994</v>
      </c>
    </row>
    <row r="25" spans="1:8" ht="15">
      <c r="A25" s="7" t="s">
        <v>2</v>
      </c>
      <c r="B25" s="4">
        <f t="shared" si="6"/>
        <v>1199066.7100000004</v>
      </c>
      <c r="C25" s="5">
        <v>493020.95</v>
      </c>
      <c r="D25" s="5">
        <v>-34215.25</v>
      </c>
      <c r="E25" s="4">
        <f t="shared" si="7"/>
        <v>458805.7</v>
      </c>
      <c r="F25" s="4">
        <v>575626.35</v>
      </c>
      <c r="G25" s="6">
        <f t="shared" si="8"/>
        <v>1.1621037977271251</v>
      </c>
      <c r="H25" s="8">
        <f t="shared" si="9"/>
        <v>1082246.0600000005</v>
      </c>
    </row>
    <row r="26" spans="1:8" ht="15">
      <c r="A26" s="7" t="s">
        <v>3</v>
      </c>
      <c r="B26" s="4">
        <f t="shared" si="6"/>
        <v>2335900.4899999998</v>
      </c>
      <c r="C26" s="5">
        <v>406498.22</v>
      </c>
      <c r="D26" s="5">
        <v>-25609.76</v>
      </c>
      <c r="E26" s="4">
        <f t="shared" si="7"/>
        <v>380888.45999999996</v>
      </c>
      <c r="F26" s="4">
        <v>452385.61</v>
      </c>
      <c r="G26" s="6">
        <f t="shared" si="8"/>
        <v>1.0815172974997054</v>
      </c>
      <c r="H26" s="8">
        <f t="shared" si="9"/>
        <v>2264403.34</v>
      </c>
    </row>
    <row r="27" spans="1:8" ht="15">
      <c r="A27" s="7" t="s">
        <v>9</v>
      </c>
      <c r="B27" s="4">
        <f t="shared" si="6"/>
        <v>187763.07999999996</v>
      </c>
      <c r="C27" s="5">
        <v>104834.66</v>
      </c>
      <c r="D27" s="5">
        <v>272.11</v>
      </c>
      <c r="E27" s="4">
        <f t="shared" si="7"/>
        <v>105106.77</v>
      </c>
      <c r="F27" s="4">
        <v>88929.43</v>
      </c>
      <c r="G27" s="6">
        <f t="shared" si="8"/>
        <v>0.8494504852109845</v>
      </c>
      <c r="H27" s="8">
        <f t="shared" si="9"/>
        <v>203940.41999999998</v>
      </c>
    </row>
    <row r="28" spans="1:8" ht="15">
      <c r="A28" s="7" t="s">
        <v>16</v>
      </c>
      <c r="B28" s="4">
        <f t="shared" si="6"/>
        <v>622427.1</v>
      </c>
      <c r="C28" s="5">
        <v>297061.07</v>
      </c>
      <c r="D28" s="5">
        <v>8526.79</v>
      </c>
      <c r="E28" s="4">
        <f t="shared" si="7"/>
        <v>305587.86</v>
      </c>
      <c r="F28" s="4">
        <v>320866.34</v>
      </c>
      <c r="G28" s="6">
        <f t="shared" si="8"/>
        <v>1.0407621630389863</v>
      </c>
      <c r="H28" s="8">
        <f t="shared" si="9"/>
        <v>607148.6199999999</v>
      </c>
    </row>
    <row r="29" spans="1:8" ht="15.75" thickBot="1">
      <c r="A29" s="9" t="s">
        <v>5</v>
      </c>
      <c r="B29" s="10">
        <f t="shared" si="6"/>
        <v>73357.72</v>
      </c>
      <c r="C29" s="11">
        <v>86916.03</v>
      </c>
      <c r="D29" s="11">
        <v>-1121.74</v>
      </c>
      <c r="E29" s="10">
        <f t="shared" si="7"/>
        <v>85794.29</v>
      </c>
      <c r="F29" s="10">
        <v>41410.5</v>
      </c>
      <c r="G29" s="12">
        <f t="shared" si="8"/>
        <v>0.5645009141505488</v>
      </c>
      <c r="H29" s="13">
        <f t="shared" si="9"/>
        <v>117741.51000000001</v>
      </c>
    </row>
    <row r="30" spans="1:8" ht="36" customHeight="1" thickBot="1">
      <c r="A30" s="14" t="s">
        <v>13</v>
      </c>
      <c r="B30" s="15">
        <f>SUM(B23:B29)</f>
        <v>5565050.47</v>
      </c>
      <c r="C30" s="15">
        <f>SUM(C23:C29)</f>
        <v>1897199.33</v>
      </c>
      <c r="D30" s="15">
        <f>SUM(D23:D29)</f>
        <v>-68331.74</v>
      </c>
      <c r="E30" s="15">
        <f>SUM(E23:E29)</f>
        <v>1828867.5899999999</v>
      </c>
      <c r="F30" s="15">
        <f>SUM(F23:F29)</f>
        <v>1969987.69</v>
      </c>
      <c r="G30" s="16">
        <f t="shared" si="8"/>
        <v>1.0345118296169165</v>
      </c>
      <c r="H30" s="17">
        <f t="shared" si="9"/>
        <v>5423930.369999999</v>
      </c>
    </row>
    <row r="31" ht="47.25" customHeight="1" thickBot="1"/>
    <row r="32" spans="1:8" s="2" customFormat="1" ht="66" customHeight="1">
      <c r="A32" s="31" t="s">
        <v>20</v>
      </c>
      <c r="B32" s="27" t="s">
        <v>10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15</v>
      </c>
      <c r="H32" s="29" t="s">
        <v>11</v>
      </c>
    </row>
    <row r="33" spans="1:8" ht="15">
      <c r="A33" s="7" t="s">
        <v>0</v>
      </c>
      <c r="B33" s="4">
        <f>H23</f>
        <v>800333.1700000002</v>
      </c>
      <c r="C33" s="5">
        <v>338246.94</v>
      </c>
      <c r="D33" s="5">
        <v>-136496.13</v>
      </c>
      <c r="E33" s="4">
        <f>C33+D33</f>
        <v>201750.81</v>
      </c>
      <c r="F33" s="4">
        <v>301446.58</v>
      </c>
      <c r="G33" s="6">
        <f>F33/E23</f>
        <v>0.9207337450012326</v>
      </c>
      <c r="H33" s="8">
        <f>B33+E33-F33</f>
        <v>700637.4000000001</v>
      </c>
    </row>
    <row r="34" spans="1:8" ht="15">
      <c r="A34" s="7" t="s">
        <v>1</v>
      </c>
      <c r="B34" s="4">
        <f aca="true" t="shared" si="10" ref="B34:B39">H24</f>
        <v>348117.24999999994</v>
      </c>
      <c r="C34" s="5">
        <v>197066.59</v>
      </c>
      <c r="D34" s="5">
        <v>-6327.8</v>
      </c>
      <c r="E34" s="4">
        <f aca="true" t="shared" si="11" ref="E34:E39">C34+D34</f>
        <v>190738.79</v>
      </c>
      <c r="F34" s="4">
        <v>162721.8</v>
      </c>
      <c r="G34" s="6">
        <f aca="true" t="shared" si="12" ref="G34:G40">F34/E24</f>
        <v>0.9844844975052379</v>
      </c>
      <c r="H34" s="8">
        <f aca="true" t="shared" si="13" ref="H34:H40">B34+E34-F34</f>
        <v>376134.23999999993</v>
      </c>
    </row>
    <row r="35" spans="1:8" ht="15">
      <c r="A35" s="7" t="s">
        <v>2</v>
      </c>
      <c r="B35" s="4">
        <f t="shared" si="10"/>
        <v>1082246.0600000005</v>
      </c>
      <c r="C35" s="5">
        <v>513213.2</v>
      </c>
      <c r="D35" s="5">
        <v>156274.73</v>
      </c>
      <c r="E35" s="4">
        <f t="shared" si="11"/>
        <v>669487.93</v>
      </c>
      <c r="F35" s="4">
        <v>437228.25</v>
      </c>
      <c r="G35" s="6">
        <f t="shared" si="12"/>
        <v>0.9529703968368309</v>
      </c>
      <c r="H35" s="8">
        <f t="shared" si="13"/>
        <v>1314505.7400000007</v>
      </c>
    </row>
    <row r="36" spans="1:8" ht="15">
      <c r="A36" s="7" t="s">
        <v>3</v>
      </c>
      <c r="B36" s="4">
        <f t="shared" si="10"/>
        <v>2264403.34</v>
      </c>
      <c r="C36" s="5">
        <v>423973.49</v>
      </c>
      <c r="D36" s="5">
        <v>165390.62</v>
      </c>
      <c r="E36" s="4">
        <f t="shared" si="11"/>
        <v>589364.11</v>
      </c>
      <c r="F36" s="4">
        <v>372760.11</v>
      </c>
      <c r="G36" s="6">
        <f t="shared" si="12"/>
        <v>0.9786595004742333</v>
      </c>
      <c r="H36" s="8">
        <f t="shared" si="13"/>
        <v>2481007.34</v>
      </c>
    </row>
    <row r="37" spans="1:8" ht="15">
      <c r="A37" s="7" t="s">
        <v>9</v>
      </c>
      <c r="B37" s="4">
        <f t="shared" si="10"/>
        <v>203940.41999999998</v>
      </c>
      <c r="C37" s="5">
        <v>111983.74</v>
      </c>
      <c r="D37" s="5">
        <v>46449.03</v>
      </c>
      <c r="E37" s="4">
        <f t="shared" si="11"/>
        <v>158432.77000000002</v>
      </c>
      <c r="F37" s="4">
        <v>95689.62</v>
      </c>
      <c r="G37" s="6">
        <f t="shared" si="12"/>
        <v>0.9104039635125311</v>
      </c>
      <c r="H37" s="8">
        <f t="shared" si="13"/>
        <v>266683.57</v>
      </c>
    </row>
    <row r="38" spans="1:8" ht="15">
      <c r="A38" s="7" t="s">
        <v>16</v>
      </c>
      <c r="B38" s="4">
        <f t="shared" si="10"/>
        <v>607148.6199999999</v>
      </c>
      <c r="C38" s="5">
        <v>286409.62</v>
      </c>
      <c r="D38" s="5">
        <v>172093.39</v>
      </c>
      <c r="E38" s="4">
        <f t="shared" si="11"/>
        <v>458503.01</v>
      </c>
      <c r="F38" s="4">
        <v>192079.35</v>
      </c>
      <c r="G38" s="6">
        <f t="shared" si="12"/>
        <v>0.6285568739543516</v>
      </c>
      <c r="H38" s="8">
        <f t="shared" si="13"/>
        <v>873572.2799999999</v>
      </c>
    </row>
    <row r="39" spans="1:8" ht="15.75" thickBot="1">
      <c r="A39" s="9" t="s">
        <v>5</v>
      </c>
      <c r="B39" s="10">
        <f t="shared" si="10"/>
        <v>117741.51000000001</v>
      </c>
      <c r="C39" s="11">
        <v>113002.61</v>
      </c>
      <c r="D39" s="11">
        <v>36678.72</v>
      </c>
      <c r="E39" s="10">
        <f t="shared" si="11"/>
        <v>149681.33000000002</v>
      </c>
      <c r="F39" s="10">
        <v>55864.67</v>
      </c>
      <c r="G39" s="12">
        <f t="shared" si="12"/>
        <v>0.6511467138430774</v>
      </c>
      <c r="H39" s="13">
        <f t="shared" si="13"/>
        <v>211558.17000000004</v>
      </c>
    </row>
    <row r="40" spans="1:8" ht="36" customHeight="1" thickBot="1">
      <c r="A40" s="14" t="s">
        <v>13</v>
      </c>
      <c r="B40" s="15">
        <f>SUM(B33:B39)</f>
        <v>5423930.37</v>
      </c>
      <c r="C40" s="15">
        <f>SUM(C33:C39)</f>
        <v>1983896.1900000002</v>
      </c>
      <c r="D40" s="15">
        <f>SUM(D33:D39)</f>
        <v>434062.56000000006</v>
      </c>
      <c r="E40" s="15">
        <f>SUM(E33:E39)</f>
        <v>2417958.75</v>
      </c>
      <c r="F40" s="15">
        <f>SUM(F33:F39)</f>
        <v>1617790.38</v>
      </c>
      <c r="G40" s="16">
        <f t="shared" si="12"/>
        <v>0.8845858436367173</v>
      </c>
      <c r="H40" s="17">
        <f t="shared" si="13"/>
        <v>6224098.74</v>
      </c>
    </row>
    <row r="41" ht="42.75" customHeight="1" thickBot="1"/>
    <row r="42" spans="1:8" s="2" customFormat="1" ht="58.5" customHeight="1">
      <c r="A42" s="31" t="s">
        <v>21</v>
      </c>
      <c r="B42" s="27" t="s">
        <v>10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15</v>
      </c>
      <c r="H42" s="29" t="s">
        <v>11</v>
      </c>
    </row>
    <row r="43" spans="1:8" ht="15">
      <c r="A43" s="7" t="s">
        <v>0</v>
      </c>
      <c r="B43" s="4">
        <f>H33</f>
        <v>700637.4000000001</v>
      </c>
      <c r="C43" s="5"/>
      <c r="D43" s="5"/>
      <c r="E43" s="4">
        <v>328478.79</v>
      </c>
      <c r="F43" s="4">
        <v>240881.16</v>
      </c>
      <c r="G43" s="6">
        <f>F43/E33</f>
        <v>1.1939538681406037</v>
      </c>
      <c r="H43" s="8">
        <f>B43+E43-F43</f>
        <v>788235.0300000001</v>
      </c>
    </row>
    <row r="44" spans="1:8" ht="15">
      <c r="A44" s="7" t="s">
        <v>1</v>
      </c>
      <c r="B44" s="4">
        <f aca="true" t="shared" si="14" ref="B44:B49">H34</f>
        <v>376134.23999999993</v>
      </c>
      <c r="C44" s="5"/>
      <c r="D44" s="5"/>
      <c r="E44" s="4">
        <v>193967.32</v>
      </c>
      <c r="F44" s="4">
        <v>198516.31</v>
      </c>
      <c r="G44" s="6">
        <f aca="true" t="shared" si="15" ref="G44:G50">F44/E34</f>
        <v>1.0407757645940818</v>
      </c>
      <c r="H44" s="8">
        <f aca="true" t="shared" si="16" ref="H44:H50">B44+E44-F44</f>
        <v>371585.24999999994</v>
      </c>
    </row>
    <row r="45" spans="1:8" ht="15">
      <c r="A45" s="7" t="s">
        <v>2</v>
      </c>
      <c r="B45" s="4">
        <f t="shared" si="14"/>
        <v>1314505.7400000007</v>
      </c>
      <c r="C45" s="5"/>
      <c r="D45" s="5"/>
      <c r="E45" s="4">
        <v>470072.37</v>
      </c>
      <c r="F45" s="4">
        <v>575238.65</v>
      </c>
      <c r="G45" s="6">
        <f t="shared" si="15"/>
        <v>0.8592218383981919</v>
      </c>
      <c r="H45" s="8">
        <f t="shared" si="16"/>
        <v>1209339.460000001</v>
      </c>
    </row>
    <row r="46" spans="1:8" ht="15">
      <c r="A46" s="7" t="s">
        <v>3</v>
      </c>
      <c r="B46" s="4">
        <f t="shared" si="14"/>
        <v>2481007.34</v>
      </c>
      <c r="C46" s="5"/>
      <c r="D46" s="5"/>
      <c r="E46" s="4">
        <v>390665.61</v>
      </c>
      <c r="F46" s="4">
        <v>520988.19</v>
      </c>
      <c r="G46" s="6">
        <f t="shared" si="15"/>
        <v>0.8839835700209163</v>
      </c>
      <c r="H46" s="8">
        <f t="shared" si="16"/>
        <v>2350684.76</v>
      </c>
    </row>
    <row r="47" spans="1:8" ht="15">
      <c r="A47" s="7" t="s">
        <v>9</v>
      </c>
      <c r="B47" s="4">
        <f t="shared" si="14"/>
        <v>266683.57</v>
      </c>
      <c r="C47" s="5"/>
      <c r="D47" s="5"/>
      <c r="E47" s="4">
        <v>100166.5</v>
      </c>
      <c r="F47" s="4">
        <v>139915.46</v>
      </c>
      <c r="G47" s="6">
        <f t="shared" si="15"/>
        <v>0.8831219702843041</v>
      </c>
      <c r="H47" s="8">
        <f t="shared" si="16"/>
        <v>226934.61000000002</v>
      </c>
    </row>
    <row r="48" spans="1:8" ht="15">
      <c r="A48" s="7" t="s">
        <v>16</v>
      </c>
      <c r="B48" s="4">
        <f t="shared" si="14"/>
        <v>873572.2799999999</v>
      </c>
      <c r="C48" s="5"/>
      <c r="D48" s="5"/>
      <c r="E48" s="4">
        <v>302748.61</v>
      </c>
      <c r="F48" s="4">
        <v>510151.59</v>
      </c>
      <c r="G48" s="6">
        <f t="shared" si="15"/>
        <v>1.1126461089099502</v>
      </c>
      <c r="H48" s="8">
        <f t="shared" si="16"/>
        <v>666169.2999999998</v>
      </c>
    </row>
    <row r="49" spans="1:8" ht="15.75" thickBot="1">
      <c r="A49" s="9" t="s">
        <v>5</v>
      </c>
      <c r="B49" s="10">
        <f t="shared" si="14"/>
        <v>211558.17000000004</v>
      </c>
      <c r="C49" s="11"/>
      <c r="D49" s="11"/>
      <c r="E49" s="10">
        <v>150547.28</v>
      </c>
      <c r="F49" s="10">
        <v>94942.93</v>
      </c>
      <c r="G49" s="12">
        <f t="shared" si="15"/>
        <v>0.6343004167587233</v>
      </c>
      <c r="H49" s="13">
        <f t="shared" si="16"/>
        <v>267162.5200000001</v>
      </c>
    </row>
    <row r="50" spans="1:8" ht="36" customHeight="1" thickBot="1">
      <c r="A50" s="14" t="s">
        <v>13</v>
      </c>
      <c r="B50" s="15">
        <f>SUM(B43:B49)</f>
        <v>6224098.740000001</v>
      </c>
      <c r="C50" s="15">
        <f>SUM(C43:C49)</f>
        <v>0</v>
      </c>
      <c r="D50" s="15">
        <f>SUM(D43:D49)</f>
        <v>0</v>
      </c>
      <c r="E50" s="15">
        <f>SUM(E43:E49)</f>
        <v>1936646.4799999997</v>
      </c>
      <c r="F50" s="15">
        <f>SUM(F43:F49)</f>
        <v>2280634.29</v>
      </c>
      <c r="G50" s="16">
        <f t="shared" si="15"/>
        <v>0.9432064504822508</v>
      </c>
      <c r="H50" s="17">
        <f t="shared" si="16"/>
        <v>5880110.930000001</v>
      </c>
    </row>
    <row r="51" ht="15.75" thickBot="1"/>
    <row r="52" spans="1:8" s="2" customFormat="1" ht="65.25" customHeight="1" thickBot="1">
      <c r="A52" s="33" t="s">
        <v>22</v>
      </c>
      <c r="B52" s="24" t="s">
        <v>10</v>
      </c>
      <c r="C52" s="25" t="s">
        <v>6</v>
      </c>
      <c r="D52" s="25" t="s">
        <v>7</v>
      </c>
      <c r="E52" s="24" t="s">
        <v>6</v>
      </c>
      <c r="F52" s="24" t="s">
        <v>8</v>
      </c>
      <c r="G52" s="24" t="s">
        <v>15</v>
      </c>
      <c r="H52" s="26" t="s">
        <v>11</v>
      </c>
    </row>
    <row r="53" spans="1:8" ht="15">
      <c r="A53" s="18" t="s">
        <v>0</v>
      </c>
      <c r="B53" s="19">
        <f>H43</f>
        <v>788235.0300000001</v>
      </c>
      <c r="C53" s="20"/>
      <c r="D53" s="20"/>
      <c r="E53" s="19">
        <v>296436.86</v>
      </c>
      <c r="F53" s="19">
        <v>252485.59</v>
      </c>
      <c r="G53" s="21">
        <f>F53/E43</f>
        <v>0.7686511205183142</v>
      </c>
      <c r="H53" s="22">
        <f>B53+E53-F53</f>
        <v>832186.3000000002</v>
      </c>
    </row>
    <row r="54" spans="1:8" ht="15">
      <c r="A54" s="7" t="s">
        <v>1</v>
      </c>
      <c r="B54" s="4">
        <f aca="true" t="shared" si="17" ref="B54:B59">H44</f>
        <v>371585.24999999994</v>
      </c>
      <c r="C54" s="5"/>
      <c r="D54" s="5"/>
      <c r="E54" s="4">
        <v>212589.64</v>
      </c>
      <c r="F54" s="4">
        <v>179477.07</v>
      </c>
      <c r="G54" s="6">
        <f aca="true" t="shared" si="18" ref="G54:G60">F54/E44</f>
        <v>0.925295405432214</v>
      </c>
      <c r="H54" s="8">
        <f aca="true" t="shared" si="19" ref="H54:H59">B54+E54-F54</f>
        <v>404697.8199999999</v>
      </c>
    </row>
    <row r="55" spans="1:8" ht="15">
      <c r="A55" s="7" t="s">
        <v>2</v>
      </c>
      <c r="B55" s="4">
        <f t="shared" si="17"/>
        <v>1209339.460000001</v>
      </c>
      <c r="C55" s="5"/>
      <c r="D55" s="5"/>
      <c r="E55" s="4">
        <v>483749.34</v>
      </c>
      <c r="F55" s="4">
        <v>588457.6</v>
      </c>
      <c r="G55" s="6">
        <f t="shared" si="18"/>
        <v>1.2518446893613424</v>
      </c>
      <c r="H55" s="8">
        <f t="shared" si="19"/>
        <v>1104631.2000000011</v>
      </c>
    </row>
    <row r="56" spans="1:8" ht="15">
      <c r="A56" s="7" t="s">
        <v>3</v>
      </c>
      <c r="B56" s="4">
        <f t="shared" si="17"/>
        <v>2350684.76</v>
      </c>
      <c r="C56" s="5"/>
      <c r="D56" s="5"/>
      <c r="E56" s="4">
        <v>394746.18</v>
      </c>
      <c r="F56" s="4">
        <v>409177.56</v>
      </c>
      <c r="G56" s="6">
        <f t="shared" si="18"/>
        <v>1.0473856657103757</v>
      </c>
      <c r="H56" s="8">
        <f t="shared" si="19"/>
        <v>2336253.38</v>
      </c>
    </row>
    <row r="57" spans="1:8" ht="15">
      <c r="A57" s="7" t="s">
        <v>9</v>
      </c>
      <c r="B57" s="4">
        <f t="shared" si="17"/>
        <v>226934.61000000002</v>
      </c>
      <c r="C57" s="5"/>
      <c r="D57" s="5"/>
      <c r="E57" s="4">
        <v>98326.35</v>
      </c>
      <c r="F57" s="4">
        <v>109158.7</v>
      </c>
      <c r="G57" s="6">
        <f t="shared" si="18"/>
        <v>1.0897725287396485</v>
      </c>
      <c r="H57" s="8">
        <f t="shared" si="19"/>
        <v>216102.26</v>
      </c>
    </row>
    <row r="58" spans="1:8" ht="15">
      <c r="A58" s="7" t="s">
        <v>16</v>
      </c>
      <c r="B58" s="4">
        <f t="shared" si="17"/>
        <v>666169.2999999998</v>
      </c>
      <c r="C58" s="5"/>
      <c r="D58" s="5"/>
      <c r="E58" s="4">
        <v>258912.11</v>
      </c>
      <c r="F58" s="4">
        <v>319300.36</v>
      </c>
      <c r="G58" s="6">
        <f t="shared" si="18"/>
        <v>1.0546715970058458</v>
      </c>
      <c r="H58" s="8">
        <f t="shared" si="19"/>
        <v>605781.0499999998</v>
      </c>
    </row>
    <row r="59" spans="1:8" ht="15.75" thickBot="1">
      <c r="A59" s="9" t="s">
        <v>5</v>
      </c>
      <c r="B59" s="10">
        <f t="shared" si="17"/>
        <v>267162.5200000001</v>
      </c>
      <c r="C59" s="11"/>
      <c r="D59" s="11"/>
      <c r="E59" s="10">
        <v>147892.22</v>
      </c>
      <c r="F59" s="10">
        <v>124068.65</v>
      </c>
      <c r="G59" s="12">
        <f t="shared" si="18"/>
        <v>0.8241175131161452</v>
      </c>
      <c r="H59" s="13">
        <f t="shared" si="19"/>
        <v>290986.0900000001</v>
      </c>
    </row>
    <row r="60" spans="1:8" ht="25.5" customHeight="1" thickBot="1">
      <c r="A60" s="14" t="s">
        <v>13</v>
      </c>
      <c r="B60" s="15">
        <f>SUM(B53:B59)</f>
        <v>5880110.930000002</v>
      </c>
      <c r="C60" s="15">
        <f>SUM(C53:C59)</f>
        <v>0</v>
      </c>
      <c r="D60" s="15">
        <f>SUM(D53:D59)</f>
        <v>0</v>
      </c>
      <c r="E60" s="15">
        <f>SUM(E53:E59)</f>
        <v>1892652.7</v>
      </c>
      <c r="F60" s="15">
        <f>SUM(F53:F59)</f>
        <v>1982125.5299999998</v>
      </c>
      <c r="G60" s="16">
        <f t="shared" si="18"/>
        <v>1.0234834031247666</v>
      </c>
      <c r="H60" s="17">
        <f>B60+E60-F60</f>
        <v>5790638.1000000015</v>
      </c>
    </row>
    <row r="61" ht="15.75" thickBot="1"/>
    <row r="62" spans="1:8" s="2" customFormat="1" ht="62.25" customHeight="1" thickBot="1">
      <c r="A62" s="33" t="s">
        <v>23</v>
      </c>
      <c r="B62" s="24" t="s">
        <v>10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15</v>
      </c>
      <c r="H62" s="26" t="s">
        <v>11</v>
      </c>
    </row>
    <row r="63" spans="1:8" ht="15">
      <c r="A63" s="18" t="s">
        <v>0</v>
      </c>
      <c r="B63" s="19">
        <f>H53</f>
        <v>832186.3000000002</v>
      </c>
      <c r="C63" s="20"/>
      <c r="D63" s="20"/>
      <c r="E63" s="19">
        <v>611813.91</v>
      </c>
      <c r="F63" s="19">
        <v>269033.67</v>
      </c>
      <c r="G63" s="21">
        <f>F63/E53</f>
        <v>0.9075580884239565</v>
      </c>
      <c r="H63" s="22">
        <f>B63+E63-F63</f>
        <v>1174966.5400000003</v>
      </c>
    </row>
    <row r="64" spans="1:8" ht="15">
      <c r="A64" s="7" t="s">
        <v>1</v>
      </c>
      <c r="B64" s="4">
        <f aca="true" t="shared" si="20" ref="B64:B69">H54</f>
        <v>404697.8199999999</v>
      </c>
      <c r="C64" s="5"/>
      <c r="D64" s="5"/>
      <c r="E64" s="4">
        <v>198050.67</v>
      </c>
      <c r="F64" s="4">
        <v>228268.83</v>
      </c>
      <c r="G64" s="6">
        <f aca="true" t="shared" si="21" ref="G64:G70">F64/E54</f>
        <v>1.073753311779445</v>
      </c>
      <c r="H64" s="8">
        <f aca="true" t="shared" si="22" ref="H64:H69">B64+E64-F64</f>
        <v>374479.6599999999</v>
      </c>
    </row>
    <row r="65" spans="1:8" ht="15">
      <c r="A65" s="7" t="s">
        <v>2</v>
      </c>
      <c r="B65" s="4">
        <f t="shared" si="20"/>
        <v>1104631.2000000011</v>
      </c>
      <c r="C65" s="5"/>
      <c r="D65" s="5"/>
      <c r="E65" s="4">
        <v>474992.75</v>
      </c>
      <c r="F65" s="4">
        <v>553343.58</v>
      </c>
      <c r="G65" s="6">
        <f t="shared" si="21"/>
        <v>1.143864258295422</v>
      </c>
      <c r="H65" s="8">
        <f t="shared" si="22"/>
        <v>1026280.3700000012</v>
      </c>
    </row>
    <row r="66" spans="1:8" ht="15">
      <c r="A66" s="7" t="s">
        <v>3</v>
      </c>
      <c r="B66" s="4">
        <f t="shared" si="20"/>
        <v>2336253.38</v>
      </c>
      <c r="C66" s="5"/>
      <c r="D66" s="5"/>
      <c r="E66" s="4">
        <v>430399.41</v>
      </c>
      <c r="F66" s="4">
        <v>405886.43</v>
      </c>
      <c r="G66" s="6">
        <f t="shared" si="21"/>
        <v>1.028221299063616</v>
      </c>
      <c r="H66" s="8">
        <f t="shared" si="22"/>
        <v>2360766.36</v>
      </c>
    </row>
    <row r="67" spans="1:8" ht="15">
      <c r="A67" s="7" t="s">
        <v>9</v>
      </c>
      <c r="B67" s="4">
        <f t="shared" si="20"/>
        <v>216102.26</v>
      </c>
      <c r="C67" s="5"/>
      <c r="D67" s="5"/>
      <c r="E67" s="4">
        <v>95839.85</v>
      </c>
      <c r="F67" s="4">
        <v>128700.41</v>
      </c>
      <c r="G67" s="6">
        <f t="shared" si="21"/>
        <v>1.3089106836570257</v>
      </c>
      <c r="H67" s="8">
        <f t="shared" si="22"/>
        <v>183241.69999999998</v>
      </c>
    </row>
    <row r="68" spans="1:8" ht="15">
      <c r="A68" s="7" t="s">
        <v>16</v>
      </c>
      <c r="B68" s="4">
        <f t="shared" si="20"/>
        <v>605781.0499999998</v>
      </c>
      <c r="C68" s="5"/>
      <c r="D68" s="5"/>
      <c r="E68" s="4">
        <v>264343.17</v>
      </c>
      <c r="F68" s="4">
        <v>256602.71</v>
      </c>
      <c r="G68" s="6">
        <f t="shared" si="21"/>
        <v>0.9910803708640743</v>
      </c>
      <c r="H68" s="8">
        <f t="shared" si="22"/>
        <v>613521.5099999998</v>
      </c>
    </row>
    <row r="69" spans="1:8" ht="15.75" thickBot="1">
      <c r="A69" s="9" t="s">
        <v>5</v>
      </c>
      <c r="B69" s="10">
        <f t="shared" si="20"/>
        <v>290986.0900000001</v>
      </c>
      <c r="C69" s="11"/>
      <c r="D69" s="11"/>
      <c r="E69" s="10">
        <v>159935.87</v>
      </c>
      <c r="F69" s="10">
        <v>151781.74</v>
      </c>
      <c r="G69" s="12">
        <f t="shared" si="21"/>
        <v>1.0262996931143504</v>
      </c>
      <c r="H69" s="13">
        <f t="shared" si="22"/>
        <v>299140.2200000001</v>
      </c>
    </row>
    <row r="70" spans="1:8" ht="25.5" customHeight="1" thickBot="1">
      <c r="A70" s="14" t="s">
        <v>13</v>
      </c>
      <c r="B70" s="15">
        <f>SUM(B63:B69)</f>
        <v>5790638.100000001</v>
      </c>
      <c r="C70" s="15">
        <f>SUM(C63:C69)</f>
        <v>0</v>
      </c>
      <c r="D70" s="15">
        <f>SUM(D63:D69)</f>
        <v>0</v>
      </c>
      <c r="E70" s="15">
        <f>SUM(E63:E69)</f>
        <v>2235375.63</v>
      </c>
      <c r="F70" s="15">
        <f>SUM(F63:F69)</f>
        <v>1993617.3699999999</v>
      </c>
      <c r="G70" s="16">
        <f t="shared" si="21"/>
        <v>1.0533455873864233</v>
      </c>
      <c r="H70" s="17">
        <f>B70+E70-F70</f>
        <v>6032396.36</v>
      </c>
    </row>
    <row r="71" ht="15.75" thickBot="1"/>
    <row r="72" spans="1:8" s="2" customFormat="1" ht="62.25" customHeight="1" thickBot="1">
      <c r="A72" s="33" t="s">
        <v>24</v>
      </c>
      <c r="B72" s="24" t="s">
        <v>10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15</v>
      </c>
      <c r="H72" s="26" t="s">
        <v>11</v>
      </c>
    </row>
    <row r="73" spans="1:8" ht="15">
      <c r="A73" s="7" t="s">
        <v>0</v>
      </c>
      <c r="B73" s="4">
        <f>H63</f>
        <v>1174966.5400000003</v>
      </c>
      <c r="C73" s="5"/>
      <c r="D73" s="5"/>
      <c r="E73" s="4">
        <v>317438.18</v>
      </c>
      <c r="F73" s="4">
        <v>346629.56</v>
      </c>
      <c r="G73" s="21">
        <f>F73/E63</f>
        <v>0.5665604431909695</v>
      </c>
      <c r="H73" s="8">
        <f>B73+E73-F73</f>
        <v>1145775.1600000001</v>
      </c>
    </row>
    <row r="74" spans="1:8" ht="15">
      <c r="A74" s="7" t="s">
        <v>1</v>
      </c>
      <c r="B74" s="4">
        <f aca="true" t="shared" si="23" ref="B74:B79">H64</f>
        <v>374479.6599999999</v>
      </c>
      <c r="C74" s="5"/>
      <c r="D74" s="5"/>
      <c r="E74" s="4">
        <v>239289.53</v>
      </c>
      <c r="F74" s="4">
        <v>206063.85</v>
      </c>
      <c r="G74" s="6">
        <f aca="true" t="shared" si="24" ref="G74:G80">F74/E64</f>
        <v>1.0404602519143207</v>
      </c>
      <c r="H74" s="8">
        <f aca="true" t="shared" si="25" ref="H74:H80">B74+E74-F74</f>
        <v>407705.33999999997</v>
      </c>
    </row>
    <row r="75" spans="1:8" ht="15">
      <c r="A75" s="7" t="s">
        <v>2</v>
      </c>
      <c r="B75" s="4">
        <f t="shared" si="23"/>
        <v>1026280.3700000012</v>
      </c>
      <c r="C75" s="5"/>
      <c r="D75" s="5"/>
      <c r="E75" s="4">
        <v>541887.99</v>
      </c>
      <c r="F75" s="4">
        <v>492220.32</v>
      </c>
      <c r="G75" s="6">
        <f t="shared" si="24"/>
        <v>1.0362691220023885</v>
      </c>
      <c r="H75" s="8">
        <f t="shared" si="25"/>
        <v>1075948.0400000012</v>
      </c>
    </row>
    <row r="76" spans="1:8" ht="15">
      <c r="A76" s="7" t="s">
        <v>3</v>
      </c>
      <c r="B76" s="4">
        <f t="shared" si="23"/>
        <v>2360766.36</v>
      </c>
      <c r="C76" s="5"/>
      <c r="D76" s="5"/>
      <c r="E76" s="4">
        <v>473217.15</v>
      </c>
      <c r="F76" s="4">
        <v>355992.52</v>
      </c>
      <c r="G76" s="6">
        <f t="shared" si="24"/>
        <v>0.827121301118884</v>
      </c>
      <c r="H76" s="8">
        <f t="shared" si="25"/>
        <v>2477990.9899999998</v>
      </c>
    </row>
    <row r="77" spans="1:8" ht="15">
      <c r="A77" s="7" t="s">
        <v>9</v>
      </c>
      <c r="B77" s="4">
        <f t="shared" si="23"/>
        <v>183241.69999999998</v>
      </c>
      <c r="C77" s="5"/>
      <c r="D77" s="5"/>
      <c r="E77" s="4">
        <v>109844.26</v>
      </c>
      <c r="F77" s="4">
        <v>83706.07</v>
      </c>
      <c r="G77" s="6">
        <f t="shared" si="24"/>
        <v>0.873395252601084</v>
      </c>
      <c r="H77" s="8">
        <f t="shared" si="25"/>
        <v>209379.88999999996</v>
      </c>
    </row>
    <row r="78" spans="1:8" ht="15">
      <c r="A78" s="7" t="s">
        <v>16</v>
      </c>
      <c r="B78" s="4">
        <f t="shared" si="23"/>
        <v>613521.5099999998</v>
      </c>
      <c r="C78" s="5"/>
      <c r="D78" s="5"/>
      <c r="E78" s="4">
        <v>272773.27</v>
      </c>
      <c r="F78" s="4">
        <v>317771.85</v>
      </c>
      <c r="G78" s="6">
        <f t="shared" si="24"/>
        <v>1.202118632382293</v>
      </c>
      <c r="H78" s="8">
        <f t="shared" si="25"/>
        <v>568522.9299999998</v>
      </c>
    </row>
    <row r="79" spans="1:8" ht="15.75" thickBot="1">
      <c r="A79" s="9" t="s">
        <v>5</v>
      </c>
      <c r="B79" s="10">
        <f t="shared" si="23"/>
        <v>299140.2200000001</v>
      </c>
      <c r="C79" s="11"/>
      <c r="D79" s="11"/>
      <c r="E79" s="10">
        <v>190678.73</v>
      </c>
      <c r="F79" s="10">
        <v>170891.82</v>
      </c>
      <c r="G79" s="12">
        <f t="shared" si="24"/>
        <v>1.0685021440155984</v>
      </c>
      <c r="H79" s="13">
        <f t="shared" si="25"/>
        <v>318927.13000000006</v>
      </c>
    </row>
    <row r="80" spans="1:8" ht="21.75" customHeight="1" thickBot="1">
      <c r="A80" s="14" t="s">
        <v>13</v>
      </c>
      <c r="B80" s="15">
        <f>SUM(B73:B79)</f>
        <v>6032396.360000001</v>
      </c>
      <c r="C80" s="15">
        <f>SUM(C73:C79)</f>
        <v>0</v>
      </c>
      <c r="D80" s="15">
        <f>SUM(D73:D79)</f>
        <v>0</v>
      </c>
      <c r="E80" s="15">
        <f>SUM(E73:E79)</f>
        <v>2145129.1100000003</v>
      </c>
      <c r="F80" s="15">
        <f>SUM(F73:F79)</f>
        <v>1973275.99</v>
      </c>
      <c r="G80" s="16">
        <f t="shared" si="24"/>
        <v>0.8827491735695446</v>
      </c>
      <c r="H80" s="17">
        <f t="shared" si="25"/>
        <v>6204249.480000001</v>
      </c>
    </row>
    <row r="81" ht="15.75" thickBot="1"/>
    <row r="82" spans="1:8" s="2" customFormat="1" ht="38.25" customHeight="1">
      <c r="A82" s="31" t="s">
        <v>25</v>
      </c>
      <c r="B82" s="27" t="s">
        <v>10</v>
      </c>
      <c r="C82" s="28" t="s">
        <v>6</v>
      </c>
      <c r="D82" s="28" t="s">
        <v>7</v>
      </c>
      <c r="E82" s="27" t="s">
        <v>6</v>
      </c>
      <c r="F82" s="27" t="s">
        <v>8</v>
      </c>
      <c r="G82" s="27" t="s">
        <v>12</v>
      </c>
      <c r="H82" s="29" t="s">
        <v>11</v>
      </c>
    </row>
    <row r="83" spans="1:8" ht="15">
      <c r="A83" s="7" t="s">
        <v>0</v>
      </c>
      <c r="B83" s="4">
        <f>H73</f>
        <v>1145775.1600000001</v>
      </c>
      <c r="C83" s="5"/>
      <c r="D83" s="5"/>
      <c r="E83" s="4">
        <v>220568.34</v>
      </c>
      <c r="F83" s="4">
        <v>393681.83</v>
      </c>
      <c r="G83" s="21">
        <f>F83/E73</f>
        <v>1.240184246268045</v>
      </c>
      <c r="H83" s="8">
        <f>B83+E83-F83</f>
        <v>972661.6700000002</v>
      </c>
    </row>
    <row r="84" spans="1:8" ht="15">
      <c r="A84" s="7" t="s">
        <v>1</v>
      </c>
      <c r="B84" s="4">
        <f aca="true" t="shared" si="26" ref="B84:B89">H74</f>
        <v>407705.33999999997</v>
      </c>
      <c r="C84" s="5"/>
      <c r="D84" s="5"/>
      <c r="E84" s="4">
        <v>244592.53</v>
      </c>
      <c r="F84" s="4">
        <v>193455.82</v>
      </c>
      <c r="G84" s="6">
        <f aca="true" t="shared" si="27" ref="G84:G90">F84/E74</f>
        <v>0.8084591916746211</v>
      </c>
      <c r="H84" s="8">
        <f aca="true" t="shared" si="28" ref="H84:H90">B84+E84-F84</f>
        <v>458842.05</v>
      </c>
    </row>
    <row r="85" spans="1:8" ht="15">
      <c r="A85" s="7" t="s">
        <v>2</v>
      </c>
      <c r="B85" s="4">
        <f t="shared" si="26"/>
        <v>1075948.0400000012</v>
      </c>
      <c r="C85" s="5"/>
      <c r="D85" s="5"/>
      <c r="E85" s="4">
        <v>414597.65</v>
      </c>
      <c r="F85" s="4">
        <v>537410.75</v>
      </c>
      <c r="G85" s="6">
        <f t="shared" si="27"/>
        <v>0.9917377021033443</v>
      </c>
      <c r="H85" s="8">
        <f t="shared" si="28"/>
        <v>953134.9400000013</v>
      </c>
    </row>
    <row r="86" spans="1:8" ht="15">
      <c r="A86" s="7" t="s">
        <v>3</v>
      </c>
      <c r="B86" s="4">
        <f t="shared" si="26"/>
        <v>2477990.9899999998</v>
      </c>
      <c r="C86" s="5"/>
      <c r="D86" s="5"/>
      <c r="E86" s="4">
        <v>356107.98</v>
      </c>
      <c r="F86" s="4">
        <v>451469.7</v>
      </c>
      <c r="G86" s="6">
        <f t="shared" si="27"/>
        <v>0.9540434026957814</v>
      </c>
      <c r="H86" s="8">
        <f t="shared" si="28"/>
        <v>2382629.2699999996</v>
      </c>
    </row>
    <row r="87" spans="1:8" ht="15">
      <c r="A87" s="7" t="s">
        <v>9</v>
      </c>
      <c r="B87" s="4">
        <f t="shared" si="26"/>
        <v>209379.88999999996</v>
      </c>
      <c r="C87" s="5"/>
      <c r="D87" s="5"/>
      <c r="E87" s="4">
        <v>79212.04</v>
      </c>
      <c r="F87" s="4">
        <v>134178.94</v>
      </c>
      <c r="G87" s="6">
        <f t="shared" si="27"/>
        <v>1.2215380211947353</v>
      </c>
      <c r="H87" s="8">
        <f t="shared" si="28"/>
        <v>154412.98999999993</v>
      </c>
    </row>
    <row r="88" spans="1:8" ht="15">
      <c r="A88" s="7" t="s">
        <v>16</v>
      </c>
      <c r="B88" s="4">
        <f t="shared" si="26"/>
        <v>568522.9299999998</v>
      </c>
      <c r="C88" s="5"/>
      <c r="D88" s="5"/>
      <c r="E88" s="4">
        <v>317581.74</v>
      </c>
      <c r="F88" s="4">
        <v>248357.03</v>
      </c>
      <c r="G88" s="6">
        <f t="shared" si="27"/>
        <v>0.9104888833132366</v>
      </c>
      <c r="H88" s="8">
        <f t="shared" si="28"/>
        <v>637747.6399999998</v>
      </c>
    </row>
    <row r="89" spans="1:8" ht="15.75" thickBot="1">
      <c r="A89" s="9" t="s">
        <v>5</v>
      </c>
      <c r="B89" s="10">
        <f t="shared" si="26"/>
        <v>318927.13000000006</v>
      </c>
      <c r="C89" s="11"/>
      <c r="D89" s="11"/>
      <c r="E89" s="10">
        <v>138711.9</v>
      </c>
      <c r="F89" s="10">
        <v>151322.33</v>
      </c>
      <c r="G89" s="12">
        <f t="shared" si="27"/>
        <v>0.7935983735574491</v>
      </c>
      <c r="H89" s="13">
        <f t="shared" si="28"/>
        <v>306316.70000000007</v>
      </c>
    </row>
    <row r="90" spans="1:8" ht="15.75" thickBot="1">
      <c r="A90" s="14" t="s">
        <v>13</v>
      </c>
      <c r="B90" s="15">
        <f>SUM(B83:B89)</f>
        <v>6204249.48</v>
      </c>
      <c r="C90" s="15">
        <f>SUM(C83:C89)</f>
        <v>0</v>
      </c>
      <c r="D90" s="15">
        <f>SUM(D83:D89)</f>
        <v>0</v>
      </c>
      <c r="E90" s="15">
        <f>SUM(E83:E89)</f>
        <v>1771372.18</v>
      </c>
      <c r="F90" s="15">
        <f>SUM(F83:F89)</f>
        <v>2109876.4</v>
      </c>
      <c r="G90" s="16">
        <f t="shared" si="27"/>
        <v>0.9835661593348102</v>
      </c>
      <c r="H90" s="17">
        <f t="shared" si="28"/>
        <v>5865745.26</v>
      </c>
    </row>
    <row r="91" spans="1:8" ht="15.75" thickBot="1">
      <c r="A91" s="34"/>
      <c r="B91" s="35"/>
      <c r="C91" s="35"/>
      <c r="D91" s="35"/>
      <c r="E91" s="35"/>
      <c r="F91" s="35"/>
      <c r="G91" s="36"/>
      <c r="H91" s="35"/>
    </row>
    <row r="92" spans="1:8" s="2" customFormat="1" ht="38.25" customHeight="1">
      <c r="A92" s="31" t="s">
        <v>26</v>
      </c>
      <c r="B92" s="27" t="s">
        <v>10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12</v>
      </c>
      <c r="H92" s="29" t="s">
        <v>11</v>
      </c>
    </row>
    <row r="93" spans="1:8" ht="15">
      <c r="A93" s="7" t="s">
        <v>0</v>
      </c>
      <c r="B93" s="4">
        <f>H83</f>
        <v>972661.6700000002</v>
      </c>
      <c r="C93" s="5"/>
      <c r="D93" s="5"/>
      <c r="E93" s="4">
        <v>388565.43</v>
      </c>
      <c r="F93" s="4">
        <v>384820.06</v>
      </c>
      <c r="G93" s="21">
        <f>F93/E83</f>
        <v>1.744674961057421</v>
      </c>
      <c r="H93" s="8">
        <f>B93+E93-F93</f>
        <v>976407.04</v>
      </c>
    </row>
    <row r="94" spans="1:8" ht="15">
      <c r="A94" s="7" t="s">
        <v>1</v>
      </c>
      <c r="B94" s="4">
        <f aca="true" t="shared" si="29" ref="B94:B99">H84</f>
        <v>458842.05</v>
      </c>
      <c r="C94" s="5"/>
      <c r="D94" s="5"/>
      <c r="E94" s="4">
        <v>253449.46</v>
      </c>
      <c r="F94" s="4">
        <v>281288</v>
      </c>
      <c r="G94" s="21">
        <f aca="true" t="shared" si="30" ref="G94:G99">F94/E84</f>
        <v>1.1500269448130733</v>
      </c>
      <c r="H94" s="8">
        <f aca="true" t="shared" si="31" ref="H94:H100">B94+E94-F94</f>
        <v>431003.51</v>
      </c>
    </row>
    <row r="95" spans="1:8" ht="15">
      <c r="A95" s="7" t="s">
        <v>2</v>
      </c>
      <c r="B95" s="4">
        <f t="shared" si="29"/>
        <v>953134.9400000013</v>
      </c>
      <c r="C95" s="5"/>
      <c r="D95" s="5"/>
      <c r="E95" s="4">
        <v>555173.1</v>
      </c>
      <c r="F95" s="4">
        <v>494104.81</v>
      </c>
      <c r="G95" s="21">
        <f t="shared" si="30"/>
        <v>1.1917694420120326</v>
      </c>
      <c r="H95" s="8">
        <f t="shared" si="31"/>
        <v>1014203.2300000014</v>
      </c>
    </row>
    <row r="96" spans="1:8" ht="15">
      <c r="A96" s="7" t="s">
        <v>3</v>
      </c>
      <c r="B96" s="4">
        <f t="shared" si="29"/>
        <v>2382629.2699999996</v>
      </c>
      <c r="C96" s="5"/>
      <c r="D96" s="5"/>
      <c r="E96" s="4">
        <v>558679.19</v>
      </c>
      <c r="F96" s="4">
        <v>439914.9</v>
      </c>
      <c r="G96" s="21">
        <f t="shared" si="30"/>
        <v>1.2353413141710559</v>
      </c>
      <c r="H96" s="8">
        <f t="shared" si="31"/>
        <v>2501393.5599999996</v>
      </c>
    </row>
    <row r="97" spans="1:8" ht="15">
      <c r="A97" s="7" t="s">
        <v>9</v>
      </c>
      <c r="B97" s="4">
        <f t="shared" si="29"/>
        <v>154412.98999999993</v>
      </c>
      <c r="C97" s="5"/>
      <c r="D97" s="5"/>
      <c r="E97" s="4">
        <v>126857.57</v>
      </c>
      <c r="F97" s="4">
        <v>65425.29</v>
      </c>
      <c r="G97" s="21">
        <f t="shared" si="30"/>
        <v>0.8259513326509456</v>
      </c>
      <c r="H97" s="8">
        <f t="shared" si="31"/>
        <v>215845.26999999993</v>
      </c>
    </row>
    <row r="98" spans="1:8" ht="15">
      <c r="A98" s="7" t="s">
        <v>16</v>
      </c>
      <c r="B98" s="4">
        <f t="shared" si="29"/>
        <v>637747.6399999998</v>
      </c>
      <c r="C98" s="5"/>
      <c r="D98" s="5"/>
      <c r="E98" s="4">
        <v>304964.01</v>
      </c>
      <c r="F98" s="4">
        <v>191424.41</v>
      </c>
      <c r="G98" s="21">
        <f t="shared" si="30"/>
        <v>0.6027563486490124</v>
      </c>
      <c r="H98" s="8">
        <f t="shared" si="31"/>
        <v>751287.2399999998</v>
      </c>
    </row>
    <row r="99" spans="1:8" ht="15.75" thickBot="1">
      <c r="A99" s="9" t="s">
        <v>5</v>
      </c>
      <c r="B99" s="10">
        <f t="shared" si="29"/>
        <v>306316.70000000007</v>
      </c>
      <c r="C99" s="11"/>
      <c r="D99" s="11"/>
      <c r="E99" s="10">
        <v>220715.94</v>
      </c>
      <c r="F99" s="10">
        <v>186135.95</v>
      </c>
      <c r="G99" s="21">
        <f t="shared" si="30"/>
        <v>1.3418888357812129</v>
      </c>
      <c r="H99" s="13">
        <f t="shared" si="31"/>
        <v>340896.6900000001</v>
      </c>
    </row>
    <row r="100" spans="1:8" ht="15.75" thickBot="1">
      <c r="A100" s="14" t="s">
        <v>13</v>
      </c>
      <c r="B100" s="15">
        <f>SUM(B93:B99)</f>
        <v>5865745.260000002</v>
      </c>
      <c r="C100" s="15">
        <f>SUM(C93:C99)</f>
        <v>0</v>
      </c>
      <c r="D100" s="15">
        <f>SUM(D93:D99)</f>
        <v>0</v>
      </c>
      <c r="E100" s="15">
        <f>SUM(E93:E99)</f>
        <v>2408404.6999999997</v>
      </c>
      <c r="F100" s="15">
        <f>SUM(F93:F99)</f>
        <v>2043113.42</v>
      </c>
      <c r="G100" s="16">
        <f>F100/E90</f>
        <v>1.153407196448123</v>
      </c>
      <c r="H100" s="17">
        <f t="shared" si="31"/>
        <v>6231036.540000001</v>
      </c>
    </row>
    <row r="101" spans="1:8" ht="15.75" thickBot="1">
      <c r="A101" s="34"/>
      <c r="B101" s="35"/>
      <c r="C101" s="35"/>
      <c r="D101" s="35"/>
      <c r="E101" s="35"/>
      <c r="F101" s="35"/>
      <c r="G101" s="36"/>
      <c r="H101" s="35"/>
    </row>
    <row r="102" spans="1:8" s="2" customFormat="1" ht="38.25" customHeight="1">
      <c r="A102" s="32" t="s">
        <v>27</v>
      </c>
      <c r="B102" s="27" t="s">
        <v>10</v>
      </c>
      <c r="C102" s="28" t="s">
        <v>6</v>
      </c>
      <c r="D102" s="28" t="s">
        <v>7</v>
      </c>
      <c r="E102" s="27" t="s">
        <v>6</v>
      </c>
      <c r="F102" s="27" t="s">
        <v>8</v>
      </c>
      <c r="G102" s="27" t="s">
        <v>12</v>
      </c>
      <c r="H102" s="29" t="s">
        <v>11</v>
      </c>
    </row>
    <row r="103" spans="1:8" ht="15">
      <c r="A103" s="7" t="s">
        <v>0</v>
      </c>
      <c r="B103" s="4">
        <f>H93</f>
        <v>976407.04</v>
      </c>
      <c r="C103" s="5"/>
      <c r="D103" s="5"/>
      <c r="E103" s="4">
        <v>540454.14</v>
      </c>
      <c r="F103" s="4">
        <v>483704.19</v>
      </c>
      <c r="G103" s="6">
        <f>F103/E93</f>
        <v>1.244846176871679</v>
      </c>
      <c r="H103" s="8">
        <f>B103+E103-F103</f>
        <v>1033156.9900000002</v>
      </c>
    </row>
    <row r="104" spans="1:8" ht="15">
      <c r="A104" s="7" t="s">
        <v>1</v>
      </c>
      <c r="B104" s="4">
        <f aca="true" t="shared" si="32" ref="B104:B109">H94</f>
        <v>431003.51</v>
      </c>
      <c r="C104" s="5"/>
      <c r="D104" s="5"/>
      <c r="E104" s="4">
        <v>331958.37</v>
      </c>
      <c r="F104" s="4">
        <v>248126.1</v>
      </c>
      <c r="G104" s="6">
        <f aca="true" t="shared" si="33" ref="G104:G110">F104/E94</f>
        <v>0.9789963647979365</v>
      </c>
      <c r="H104" s="8">
        <f aca="true" t="shared" si="34" ref="H104:H110">B104+E104-F104</f>
        <v>514835.78</v>
      </c>
    </row>
    <row r="105" spans="1:8" ht="15">
      <c r="A105" s="7" t="s">
        <v>2</v>
      </c>
      <c r="B105" s="4">
        <f t="shared" si="32"/>
        <v>1014203.2300000014</v>
      </c>
      <c r="C105" s="5"/>
      <c r="D105" s="5"/>
      <c r="E105" s="4">
        <v>635621.55</v>
      </c>
      <c r="F105" s="4">
        <v>524142.15</v>
      </c>
      <c r="G105" s="6">
        <f t="shared" si="33"/>
        <v>0.9441058113226308</v>
      </c>
      <c r="H105" s="8">
        <f t="shared" si="34"/>
        <v>1125682.6300000013</v>
      </c>
    </row>
    <row r="106" spans="1:8" ht="15">
      <c r="A106" s="7" t="s">
        <v>3</v>
      </c>
      <c r="B106" s="4">
        <f t="shared" si="32"/>
        <v>2501393.5599999996</v>
      </c>
      <c r="C106" s="5"/>
      <c r="D106" s="5"/>
      <c r="E106" s="4">
        <v>636831.19</v>
      </c>
      <c r="F106" s="4">
        <v>506826.54</v>
      </c>
      <c r="G106" s="6">
        <f t="shared" si="33"/>
        <v>0.9071870745713654</v>
      </c>
      <c r="H106" s="8">
        <f t="shared" si="34"/>
        <v>2631398.2099999995</v>
      </c>
    </row>
    <row r="107" spans="1:8" ht="15">
      <c r="A107" s="7" t="s">
        <v>9</v>
      </c>
      <c r="B107" s="4">
        <f t="shared" si="32"/>
        <v>215845.26999999993</v>
      </c>
      <c r="C107" s="5"/>
      <c r="D107" s="5"/>
      <c r="E107" s="4">
        <v>193695.24</v>
      </c>
      <c r="F107" s="4">
        <v>144721.62</v>
      </c>
      <c r="G107" s="6">
        <f t="shared" si="33"/>
        <v>1.1408197398074076</v>
      </c>
      <c r="H107" s="8">
        <f t="shared" si="34"/>
        <v>264818.8899999999</v>
      </c>
    </row>
    <row r="108" spans="1:8" ht="15">
      <c r="A108" s="7" t="s">
        <v>4</v>
      </c>
      <c r="B108" s="4">
        <f t="shared" si="32"/>
        <v>751287.2399999998</v>
      </c>
      <c r="C108" s="5"/>
      <c r="D108" s="5"/>
      <c r="E108" s="4">
        <v>483872.95</v>
      </c>
      <c r="F108" s="4">
        <v>326774.8</v>
      </c>
      <c r="G108" s="6">
        <f t="shared" si="33"/>
        <v>1.071519226153932</v>
      </c>
      <c r="H108" s="8">
        <f t="shared" si="34"/>
        <v>908385.3899999997</v>
      </c>
    </row>
    <row r="109" spans="1:8" ht="15.75" thickBot="1">
      <c r="A109" s="9" t="s">
        <v>5</v>
      </c>
      <c r="B109" s="10">
        <f t="shared" si="32"/>
        <v>340896.6900000001</v>
      </c>
      <c r="C109" s="11"/>
      <c r="D109" s="11"/>
      <c r="E109" s="10">
        <v>281429.56</v>
      </c>
      <c r="F109" s="10">
        <v>190272.56</v>
      </c>
      <c r="G109" s="12">
        <f t="shared" si="33"/>
        <v>0.8620698622854335</v>
      </c>
      <c r="H109" s="13">
        <f t="shared" si="34"/>
        <v>432053.6900000001</v>
      </c>
    </row>
    <row r="110" spans="1:8" ht="15.75" thickBot="1">
      <c r="A110" s="14" t="s">
        <v>13</v>
      </c>
      <c r="B110" s="15">
        <f>SUM(B103:B109)</f>
        <v>6231036.54</v>
      </c>
      <c r="C110" s="15">
        <f>SUM(C103:C109)</f>
        <v>0</v>
      </c>
      <c r="D110" s="15">
        <f>SUM(D103:D109)</f>
        <v>0</v>
      </c>
      <c r="E110" s="15">
        <v>3103863.0000000005</v>
      </c>
      <c r="F110" s="15">
        <v>2424567.96</v>
      </c>
      <c r="G110" s="16">
        <f t="shared" si="33"/>
        <v>1.0067111893611569</v>
      </c>
      <c r="H110" s="17">
        <f t="shared" si="34"/>
        <v>6910331.580000001</v>
      </c>
    </row>
    <row r="111" ht="15.75" thickBot="1">
      <c r="E111" s="37"/>
    </row>
    <row r="112" spans="1:8" s="2" customFormat="1" ht="38.25" customHeight="1">
      <c r="A112" s="32" t="s">
        <v>28</v>
      </c>
      <c r="B112" s="27" t="s">
        <v>10</v>
      </c>
      <c r="C112" s="28" t="s">
        <v>6</v>
      </c>
      <c r="D112" s="28" t="s">
        <v>7</v>
      </c>
      <c r="E112" s="27" t="s">
        <v>6</v>
      </c>
      <c r="F112" s="27" t="s">
        <v>8</v>
      </c>
      <c r="G112" s="27" t="s">
        <v>12</v>
      </c>
      <c r="H112" s="29" t="s">
        <v>11</v>
      </c>
    </row>
    <row r="113" spans="1:8" ht="15">
      <c r="A113" s="7" t="s">
        <v>0</v>
      </c>
      <c r="B113" s="4">
        <f>H103</f>
        <v>1033156.9900000002</v>
      </c>
      <c r="C113" s="5"/>
      <c r="D113" s="5"/>
      <c r="E113" s="4">
        <f>614662.85-1436.72</f>
        <v>613226.13</v>
      </c>
      <c r="F113" s="4">
        <v>483601.14</v>
      </c>
      <c r="G113" s="6">
        <f>F113/E103</f>
        <v>0.894805135547671</v>
      </c>
      <c r="H113" s="8">
        <f>B113+E113-F113</f>
        <v>1162781.98</v>
      </c>
    </row>
    <row r="114" spans="1:8" ht="15">
      <c r="A114" s="7" t="s">
        <v>1</v>
      </c>
      <c r="B114" s="4">
        <f aca="true" t="shared" si="35" ref="B114:B119">H104</f>
        <v>514835.78</v>
      </c>
      <c r="C114" s="5"/>
      <c r="D114" s="5"/>
      <c r="E114" s="4">
        <f>389941.84+27067.1</f>
        <v>417008.94</v>
      </c>
      <c r="F114" s="4">
        <v>338703.57</v>
      </c>
      <c r="G114" s="6">
        <f aca="true" t="shared" si="36" ref="G114:G120">F114/E104</f>
        <v>1.0203194153531963</v>
      </c>
      <c r="H114" s="8">
        <f aca="true" t="shared" si="37" ref="H114:H120">B114+E114-F114</f>
        <v>593141.1499999999</v>
      </c>
    </row>
    <row r="115" spans="1:8" ht="15">
      <c r="A115" s="7" t="s">
        <v>2</v>
      </c>
      <c r="B115" s="4">
        <f t="shared" si="35"/>
        <v>1125682.6300000013</v>
      </c>
      <c r="C115" s="5"/>
      <c r="D115" s="5"/>
      <c r="E115" s="4">
        <f>926619.78-13252.46</f>
        <v>913367.3200000001</v>
      </c>
      <c r="F115" s="4">
        <v>583247.24</v>
      </c>
      <c r="G115" s="6">
        <f t="shared" si="36"/>
        <v>0.9176014249359543</v>
      </c>
      <c r="H115" s="8">
        <f t="shared" si="37"/>
        <v>1455802.7100000014</v>
      </c>
    </row>
    <row r="116" spans="1:8" ht="15">
      <c r="A116" s="7" t="s">
        <v>3</v>
      </c>
      <c r="B116" s="4">
        <f t="shared" si="35"/>
        <v>2631398.2099999995</v>
      </c>
      <c r="C116" s="5"/>
      <c r="D116" s="5"/>
      <c r="E116" s="4">
        <f>885404.99+9899.72</f>
        <v>895304.71</v>
      </c>
      <c r="F116" s="4">
        <v>553636.83</v>
      </c>
      <c r="G116" s="6">
        <f t="shared" si="36"/>
        <v>0.8693619890068512</v>
      </c>
      <c r="H116" s="8">
        <f t="shared" si="37"/>
        <v>2973066.0899999994</v>
      </c>
    </row>
    <row r="117" spans="1:8" ht="15">
      <c r="A117" s="7" t="s">
        <v>9</v>
      </c>
      <c r="B117" s="4">
        <f t="shared" si="35"/>
        <v>264818.8899999999</v>
      </c>
      <c r="C117" s="5"/>
      <c r="D117" s="5"/>
      <c r="E117" s="4">
        <f>219678.98-13054.7</f>
        <v>206624.28</v>
      </c>
      <c r="F117" s="4">
        <v>152934.62</v>
      </c>
      <c r="G117" s="6">
        <f t="shared" si="36"/>
        <v>0.7895631302039224</v>
      </c>
      <c r="H117" s="8">
        <f t="shared" si="37"/>
        <v>318508.54999999993</v>
      </c>
    </row>
    <row r="118" spans="1:8" ht="15">
      <c r="A118" s="7" t="s">
        <v>4</v>
      </c>
      <c r="B118" s="4">
        <f t="shared" si="35"/>
        <v>908385.3899999997</v>
      </c>
      <c r="C118" s="5"/>
      <c r="D118" s="5"/>
      <c r="E118" s="4">
        <f>596404.6+28535.88</f>
        <v>624940.48</v>
      </c>
      <c r="F118" s="4">
        <v>443981.06</v>
      </c>
      <c r="G118" s="6">
        <f t="shared" si="36"/>
        <v>0.9175570984077535</v>
      </c>
      <c r="H118" s="8">
        <f t="shared" si="37"/>
        <v>1089344.8099999996</v>
      </c>
    </row>
    <row r="119" spans="1:8" ht="15.75" thickBot="1">
      <c r="A119" s="9" t="s">
        <v>5</v>
      </c>
      <c r="B119" s="10">
        <f t="shared" si="35"/>
        <v>432053.6900000001</v>
      </c>
      <c r="C119" s="11"/>
      <c r="D119" s="11"/>
      <c r="E119" s="10">
        <f>345961.78+16686.84</f>
        <v>362648.62000000005</v>
      </c>
      <c r="F119" s="10">
        <v>280002.5</v>
      </c>
      <c r="G119" s="12">
        <f t="shared" si="36"/>
        <v>0.9949292462383837</v>
      </c>
      <c r="H119" s="13">
        <f t="shared" si="37"/>
        <v>514699.8100000002</v>
      </c>
    </row>
    <row r="120" spans="1:8" ht="15.75" thickBot="1">
      <c r="A120" s="14" t="s">
        <v>13</v>
      </c>
      <c r="B120" s="15">
        <f>SUM(B113:B119)</f>
        <v>6910331.580000001</v>
      </c>
      <c r="C120" s="15">
        <f>SUM(C113:C119)</f>
        <v>0</v>
      </c>
      <c r="D120" s="15">
        <f>SUM(D113:D119)</f>
        <v>0</v>
      </c>
      <c r="E120" s="15">
        <f>SUM(E113:E119)</f>
        <v>4033120.48</v>
      </c>
      <c r="F120" s="15">
        <f>SUM(F113:F119)</f>
        <v>2836106.96</v>
      </c>
      <c r="G120" s="16">
        <f t="shared" si="36"/>
        <v>0.9137345817131747</v>
      </c>
      <c r="H120" s="17">
        <f t="shared" si="37"/>
        <v>8107345.100000001</v>
      </c>
    </row>
  </sheetData>
  <sheetProtection/>
  <mergeCells count="2">
    <mergeCell ref="A1:H1"/>
    <mergeCell ref="A21:H2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Администратор</cp:lastModifiedBy>
  <cp:lastPrinted>2014-11-10T11:32:35Z</cp:lastPrinted>
  <dcterms:created xsi:type="dcterms:W3CDTF">2012-05-10T11:53:02Z</dcterms:created>
  <dcterms:modified xsi:type="dcterms:W3CDTF">2015-12-14T13:23:45Z</dcterms:modified>
  <cp:category/>
  <cp:version/>
  <cp:contentType/>
  <cp:contentStatus/>
</cp:coreProperties>
</file>