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32767" windowWidth="10236" windowHeight="8112" tabRatio="216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</sheets>
  <definedNames/>
  <calcPr fullCalcOnLoad="1"/>
</workbook>
</file>

<file path=xl/sharedStrings.xml><?xml version="1.0" encoding="utf-8"?>
<sst xmlns="http://schemas.openxmlformats.org/spreadsheetml/2006/main" count="1959" uniqueCount="151">
  <si>
    <t>37/20 -В</t>
  </si>
  <si>
    <t>59/07</t>
  </si>
  <si>
    <t>17А/24 -Б</t>
  </si>
  <si>
    <t>17А/24 -А</t>
  </si>
  <si>
    <t>38/09-3</t>
  </si>
  <si>
    <t>44/11-А</t>
  </si>
  <si>
    <t>Начислено</t>
  </si>
  <si>
    <t>перерасчет</t>
  </si>
  <si>
    <t>Оплачено</t>
  </si>
  <si>
    <t>42/21-А</t>
  </si>
  <si>
    <t>Начальное сальдо</t>
  </si>
  <si>
    <t xml:space="preserve">Конечное сальдо </t>
  </si>
  <si>
    <t>% оплаты к начислению</t>
  </si>
  <si>
    <t>Итого</t>
  </si>
  <si>
    <t>Информация по оплате коммунальных платежей в разрезе домов</t>
  </si>
  <si>
    <t>% оплаты в текущем месяце к начислению за предыдущий месяц</t>
  </si>
  <si>
    <t>38/09-3А</t>
  </si>
  <si>
    <t>ЯНВАРЬ, 2013</t>
  </si>
  <si>
    <t>ФЕВРАЛЬ, 2013</t>
  </si>
  <si>
    <t>МАРТ,2013</t>
  </si>
  <si>
    <t>АПРЕЛЬ,2013</t>
  </si>
  <si>
    <t>МАЙ,2013</t>
  </si>
  <si>
    <t>июнь, 2013</t>
  </si>
  <si>
    <t>июль, 2013</t>
  </si>
  <si>
    <t>Август, 2013</t>
  </si>
  <si>
    <t>Сентябрь, 2013</t>
  </si>
  <si>
    <t>Октябрь, 2013</t>
  </si>
  <si>
    <t>Ноябрь,2013</t>
  </si>
  <si>
    <t>Декабрь,2013</t>
  </si>
  <si>
    <t>Декабрь,2012</t>
  </si>
  <si>
    <t>Январь, 2013</t>
  </si>
  <si>
    <t>Ноябрь, 2013</t>
  </si>
  <si>
    <t xml:space="preserve"> 14-05/1</t>
  </si>
  <si>
    <t>12/34А</t>
  </si>
  <si>
    <t>44/17-А</t>
  </si>
  <si>
    <t>Январь,2014</t>
  </si>
  <si>
    <t>Февраль,2014</t>
  </si>
  <si>
    <t>Март,2014</t>
  </si>
  <si>
    <t>Апрель,2014</t>
  </si>
  <si>
    <t>Май,2014</t>
  </si>
  <si>
    <t>Июнь,2014</t>
  </si>
  <si>
    <t>Июль,2014</t>
  </si>
  <si>
    <t>август,2014</t>
  </si>
  <si>
    <t>Сентябрь,2014</t>
  </si>
  <si>
    <t>Октябрь,2014</t>
  </si>
  <si>
    <t>ноябрь,2014</t>
  </si>
  <si>
    <t>Декабрь,2014</t>
  </si>
  <si>
    <t>37/20 -Г</t>
  </si>
  <si>
    <t>Январь,2015</t>
  </si>
  <si>
    <t>12/07А</t>
  </si>
  <si>
    <t>12/07Б</t>
  </si>
  <si>
    <t>Февраль,2015</t>
  </si>
  <si>
    <t>Март,2015</t>
  </si>
  <si>
    <t>53/21 Г</t>
  </si>
  <si>
    <t>Апрель, 2015</t>
  </si>
  <si>
    <t>Май, 2015</t>
  </si>
  <si>
    <t>16/01А</t>
  </si>
  <si>
    <t>Июнь, 2015</t>
  </si>
  <si>
    <t>Исходящее сальдо</t>
  </si>
  <si>
    <t>% оплаты за июнь</t>
  </si>
  <si>
    <t>14/05-1.</t>
  </si>
  <si>
    <t>17А/24Б</t>
  </si>
  <si>
    <t>17А/24А</t>
  </si>
  <si>
    <t>37/20В</t>
  </si>
  <si>
    <t>37/20Г</t>
  </si>
  <si>
    <t>42/21А</t>
  </si>
  <si>
    <t>38/09/3А</t>
  </si>
  <si>
    <t>44/11А</t>
  </si>
  <si>
    <t>44/17А</t>
  </si>
  <si>
    <t>53/21Г</t>
  </si>
  <si>
    <t xml:space="preserve">ИТОГО </t>
  </si>
  <si>
    <t>Июль, 2015</t>
  </si>
  <si>
    <t xml:space="preserve">Начислено </t>
  </si>
  <si>
    <t xml:space="preserve">Оплата </t>
  </si>
  <si>
    <t>% оплаты за июль</t>
  </si>
  <si>
    <t>ИТОГО</t>
  </si>
  <si>
    <t>Август, 2015</t>
  </si>
  <si>
    <t>% оплаты за август</t>
  </si>
  <si>
    <t>Сентябрь, 2015</t>
  </si>
  <si>
    <t>% оплаты за сентябрь</t>
  </si>
  <si>
    <t>Октябрь, 2015</t>
  </si>
  <si>
    <t>Входящее сальдо</t>
  </si>
  <si>
    <t>Начислено за ноябрь</t>
  </si>
  <si>
    <t>Оплата за октябрь</t>
  </si>
  <si>
    <t>12/07Г</t>
  </si>
  <si>
    <t>Ноябрь, 2015</t>
  </si>
  <si>
    <t>Начислено  за декабрь</t>
  </si>
  <si>
    <t>Оплата за ноябрь</t>
  </si>
  <si>
    <t>% оплаты за ноябрь</t>
  </si>
  <si>
    <t>% оплаты за октябрь</t>
  </si>
  <si>
    <t>Начислено за январь</t>
  </si>
  <si>
    <t>Оплата за декабрь</t>
  </si>
  <si>
    <t>% оплаты за декабрь</t>
  </si>
  <si>
    <t>декабрь</t>
  </si>
  <si>
    <t>Начислено за февраль</t>
  </si>
  <si>
    <t>% оплаты за январь</t>
  </si>
  <si>
    <t>Февраль</t>
  </si>
  <si>
    <t>Январь</t>
  </si>
  <si>
    <t>% оплаты за февраль</t>
  </si>
  <si>
    <t>Начислено за март</t>
  </si>
  <si>
    <t>Оплата за февраль</t>
  </si>
  <si>
    <t xml:space="preserve">Оплата за январь </t>
  </si>
  <si>
    <t>Март</t>
  </si>
  <si>
    <t>Начислено за апрель</t>
  </si>
  <si>
    <t>Оплата за март</t>
  </si>
  <si>
    <t>% оплаты за март</t>
  </si>
  <si>
    <t>14/05/1.</t>
  </si>
  <si>
    <t>апрель</t>
  </si>
  <si>
    <t>% оплаты за апрель</t>
  </si>
  <si>
    <t>май</t>
  </si>
  <si>
    <t>Начислено за май</t>
  </si>
  <si>
    <t>Оплата за апрель</t>
  </si>
  <si>
    <t>Оплата за май</t>
  </si>
  <si>
    <t>% оплаты за май</t>
  </si>
  <si>
    <t>июнь</t>
  </si>
  <si>
    <t>Начислено за июнь</t>
  </si>
  <si>
    <t>Начислено июль</t>
  </si>
  <si>
    <t>Оплата за июнь</t>
  </si>
  <si>
    <t>июль</t>
  </si>
  <si>
    <t>Начислено август</t>
  </si>
  <si>
    <t>Оплата за июль</t>
  </si>
  <si>
    <t>август</t>
  </si>
  <si>
    <t>Начислено сентябрь</t>
  </si>
  <si>
    <t>Оплата за август</t>
  </si>
  <si>
    <t>сентябрь</t>
  </si>
  <si>
    <t>Начислено октябрь</t>
  </si>
  <si>
    <t>Оплата за сентябрь</t>
  </si>
  <si>
    <t>октябрь</t>
  </si>
  <si>
    <t>Начислено ноябрь</t>
  </si>
  <si>
    <t>58/02</t>
  </si>
  <si>
    <t>65/17</t>
  </si>
  <si>
    <t>ноябрь</t>
  </si>
  <si>
    <t>Начислено декабрь</t>
  </si>
  <si>
    <t>Начислено январь</t>
  </si>
  <si>
    <t>65/05</t>
  </si>
  <si>
    <t>январь</t>
  </si>
  <si>
    <t>Оплата за январь</t>
  </si>
  <si>
    <t>февраль</t>
  </si>
  <si>
    <t>65/18</t>
  </si>
  <si>
    <t>март</t>
  </si>
  <si>
    <t>21/24Б</t>
  </si>
  <si>
    <t>ё</t>
  </si>
  <si>
    <t>Начислено май</t>
  </si>
  <si>
    <t>Начислено июнь</t>
  </si>
  <si>
    <t>21/24В</t>
  </si>
  <si>
    <t xml:space="preserve">% оплаты за </t>
  </si>
  <si>
    <t>Начислено  август</t>
  </si>
  <si>
    <t>21/24А</t>
  </si>
  <si>
    <t xml:space="preserve">% оплаты за ноябрь </t>
  </si>
  <si>
    <t>65/15А</t>
  </si>
  <si>
    <t>23/11/1А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</si>
</sst>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%"/>
    <numFmt numFmtId="179" formatCode="[$-FC19]d\ mmmm\ yyyy\ &quot;г.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#,##0.00\ &quot;&quot;;\-#,##0.00\ &quot;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9"/>
      <color indexed="10"/>
      <name val="Calibri"/>
      <family val="2"/>
    </font>
    <font>
      <sz val="9"/>
      <color indexed="56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8"/>
      <color indexed="8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000000"/>
      <name val="Tahoma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3"/>
      <name val="Calibri"/>
      <family val="2"/>
    </font>
    <font>
      <sz val="9"/>
      <color rgb="FFFF0000"/>
      <name val="Calibri"/>
      <family val="2"/>
    </font>
    <font>
      <sz val="9"/>
      <color theme="3"/>
      <name val="Calibri"/>
      <family val="2"/>
    </font>
    <font>
      <b/>
      <sz val="9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3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57" fillId="0" borderId="10" xfId="0" applyNumberFormat="1" applyFont="1" applyBorder="1" applyAlignment="1">
      <alignment vertical="center" wrapText="1"/>
    </xf>
    <xf numFmtId="10" fontId="0" fillId="0" borderId="10" xfId="58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57" fillId="0" borderId="14" xfId="0" applyNumberFormat="1" applyFont="1" applyBorder="1" applyAlignment="1">
      <alignment vertical="center" wrapText="1"/>
    </xf>
    <xf numFmtId="10" fontId="0" fillId="0" borderId="14" xfId="58" applyNumberFormat="1" applyFon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10" fontId="0" fillId="0" borderId="17" xfId="58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57" fillId="0" borderId="20" xfId="0" applyNumberFormat="1" applyFont="1" applyBorder="1" applyAlignment="1">
      <alignment vertical="center" wrapText="1"/>
    </xf>
    <xf numFmtId="10" fontId="0" fillId="0" borderId="20" xfId="58" applyNumberFormat="1" applyFon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17" fontId="60" fillId="0" borderId="24" xfId="0" applyNumberFormat="1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10" fontId="0" fillId="0" borderId="0" xfId="58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" fontId="2" fillId="0" borderId="27" xfId="0" applyNumberFormat="1" applyFont="1" applyBorder="1" applyAlignment="1">
      <alignment/>
    </xf>
    <xf numFmtId="0" fontId="56" fillId="0" borderId="2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4" fontId="0" fillId="0" borderId="28" xfId="0" applyNumberFormat="1" applyBorder="1" applyAlignment="1">
      <alignment vertical="center" wrapText="1"/>
    </xf>
    <xf numFmtId="10" fontId="0" fillId="0" borderId="28" xfId="58" applyNumberFormat="1" applyFont="1" applyBorder="1" applyAlignment="1">
      <alignment vertical="center" wrapText="1"/>
    </xf>
    <xf numFmtId="4" fontId="0" fillId="0" borderId="29" xfId="0" applyNumberForma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4" fontId="57" fillId="0" borderId="22" xfId="0" applyNumberFormat="1" applyFont="1" applyBorder="1" applyAlignment="1">
      <alignment vertical="center" wrapText="1"/>
    </xf>
    <xf numFmtId="10" fontId="0" fillId="0" borderId="22" xfId="58" applyNumberFormat="1" applyFont="1" applyBorder="1" applyAlignment="1">
      <alignment vertical="center" wrapText="1"/>
    </xf>
    <xf numFmtId="4" fontId="0" fillId="0" borderId="23" xfId="0" applyNumberFormat="1" applyBorder="1" applyAlignment="1">
      <alignment vertical="center" wrapText="1"/>
    </xf>
    <xf numFmtId="4" fontId="0" fillId="0" borderId="30" xfId="0" applyNumberFormat="1" applyBorder="1" applyAlignment="1">
      <alignment vertical="center" wrapText="1"/>
    </xf>
    <xf numFmtId="4" fontId="57" fillId="0" borderId="30" xfId="0" applyNumberFormat="1" applyFont="1" applyBorder="1" applyAlignment="1">
      <alignment vertical="center" wrapText="1"/>
    </xf>
    <xf numFmtId="10" fontId="0" fillId="0" borderId="31" xfId="58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3" fillId="33" borderId="27" xfId="0" applyNumberFormat="1" applyFont="1" applyFill="1" applyBorder="1" applyAlignment="1" applyProtection="1">
      <alignment horizontal="right" wrapText="1"/>
      <protection/>
    </xf>
    <xf numFmtId="4" fontId="3" fillId="33" borderId="34" xfId="0" applyNumberFormat="1" applyFont="1" applyFill="1" applyBorder="1" applyAlignment="1" applyProtection="1">
      <alignment horizontal="right" wrapText="1"/>
      <protection/>
    </xf>
    <xf numFmtId="4" fontId="3" fillId="33" borderId="35" xfId="0" applyNumberFormat="1" applyFont="1" applyFill="1" applyBorder="1" applyAlignment="1" applyProtection="1">
      <alignment horizontal="right" wrapText="1"/>
      <protection/>
    </xf>
    <xf numFmtId="4" fontId="3" fillId="33" borderId="30" xfId="0" applyNumberFormat="1" applyFont="1" applyFill="1" applyBorder="1" applyAlignment="1" applyProtection="1">
      <alignment horizontal="right" wrapText="1"/>
      <protection/>
    </xf>
    <xf numFmtId="4" fontId="29" fillId="33" borderId="27" xfId="0" applyNumberFormat="1" applyFont="1" applyFill="1" applyBorder="1" applyAlignment="1">
      <alignment horizontal="right" wrapText="1"/>
    </xf>
    <xf numFmtId="0" fontId="29" fillId="33" borderId="27" xfId="0" applyFont="1" applyFill="1" applyBorder="1" applyAlignment="1">
      <alignment horizontal="right" wrapText="1"/>
    </xf>
    <xf numFmtId="4" fontId="29" fillId="33" borderId="35" xfId="0" applyNumberFormat="1" applyFont="1" applyFill="1" applyBorder="1" applyAlignment="1">
      <alignment horizontal="right" wrapText="1"/>
    </xf>
    <xf numFmtId="4" fontId="29" fillId="33" borderId="36" xfId="0" applyNumberFormat="1" applyFont="1" applyFill="1" applyBorder="1" applyAlignment="1">
      <alignment horizontal="right" wrapText="1"/>
    </xf>
    <xf numFmtId="4" fontId="29" fillId="33" borderId="37" xfId="0" applyNumberFormat="1" applyFont="1" applyFill="1" applyBorder="1" applyAlignment="1">
      <alignment horizontal="right" wrapText="1"/>
    </xf>
    <xf numFmtId="4" fontId="1" fillId="33" borderId="27" xfId="0" applyNumberFormat="1" applyFont="1" applyFill="1" applyBorder="1" applyAlignment="1">
      <alignment horizontal="right" wrapText="1"/>
    </xf>
    <xf numFmtId="4" fontId="1" fillId="33" borderId="36" xfId="0" applyNumberFormat="1" applyFont="1" applyFill="1" applyBorder="1" applyAlignment="1">
      <alignment horizontal="right" wrapText="1"/>
    </xf>
    <xf numFmtId="4" fontId="1" fillId="33" borderId="37" xfId="0" applyNumberFormat="1" applyFont="1" applyFill="1" applyBorder="1" applyAlignment="1">
      <alignment horizontal="right" wrapText="1"/>
    </xf>
    <xf numFmtId="4" fontId="1" fillId="33" borderId="35" xfId="0" applyNumberFormat="1" applyFont="1" applyFill="1" applyBorder="1" applyAlignment="1">
      <alignment horizontal="right" wrapText="1"/>
    </xf>
    <xf numFmtId="4" fontId="61" fillId="33" borderId="10" xfId="0" applyNumberFormat="1" applyFont="1" applyFill="1" applyBorder="1" applyAlignment="1">
      <alignment horizontal="right" wrapText="1"/>
    </xf>
    <xf numFmtId="0" fontId="62" fillId="0" borderId="0" xfId="0" applyFont="1" applyAlignment="1">
      <alignment vertical="center" wrapText="1"/>
    </xf>
    <xf numFmtId="0" fontId="63" fillId="0" borderId="16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24" xfId="0" applyFont="1" applyBorder="1" applyAlignment="1">
      <alignment vertical="center" wrapText="1"/>
    </xf>
    <xf numFmtId="4" fontId="62" fillId="0" borderId="22" xfId="0" applyNumberFormat="1" applyFont="1" applyBorder="1" applyAlignment="1">
      <alignment vertical="center" wrapText="1"/>
    </xf>
    <xf numFmtId="4" fontId="64" fillId="0" borderId="22" xfId="0" applyNumberFormat="1" applyFont="1" applyBorder="1" applyAlignment="1">
      <alignment vertical="center" wrapText="1"/>
    </xf>
    <xf numFmtId="10" fontId="62" fillId="0" borderId="22" xfId="58" applyNumberFormat="1" applyFont="1" applyBorder="1" applyAlignment="1">
      <alignment vertical="center" wrapText="1"/>
    </xf>
    <xf numFmtId="4" fontId="62" fillId="0" borderId="23" xfId="0" applyNumberFormat="1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4" fontId="62" fillId="0" borderId="20" xfId="0" applyNumberFormat="1" applyFont="1" applyBorder="1" applyAlignment="1">
      <alignment vertical="center" wrapText="1"/>
    </xf>
    <xf numFmtId="4" fontId="64" fillId="0" borderId="10" xfId="0" applyNumberFormat="1" applyFont="1" applyBorder="1" applyAlignment="1">
      <alignment vertical="center" wrapText="1"/>
    </xf>
    <xf numFmtId="4" fontId="62" fillId="0" borderId="10" xfId="0" applyNumberFormat="1" applyFont="1" applyBorder="1" applyAlignment="1">
      <alignment vertical="center" wrapText="1"/>
    </xf>
    <xf numFmtId="10" fontId="62" fillId="0" borderId="20" xfId="58" applyNumberFormat="1" applyFont="1" applyBorder="1" applyAlignment="1">
      <alignment vertical="center" wrapText="1"/>
    </xf>
    <xf numFmtId="4" fontId="62" fillId="0" borderId="21" xfId="0" applyNumberFormat="1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4" fontId="62" fillId="0" borderId="31" xfId="0" applyNumberFormat="1" applyFont="1" applyBorder="1" applyAlignment="1">
      <alignment vertical="center" wrapText="1"/>
    </xf>
    <xf numFmtId="4" fontId="64" fillId="0" borderId="30" xfId="0" applyNumberFormat="1" applyFont="1" applyBorder="1" applyAlignment="1">
      <alignment vertical="center" wrapText="1"/>
    </xf>
    <xf numFmtId="4" fontId="62" fillId="0" borderId="30" xfId="0" applyNumberFormat="1" applyFont="1" applyBorder="1" applyAlignment="1">
      <alignment vertical="center" wrapText="1"/>
    </xf>
    <xf numFmtId="10" fontId="62" fillId="0" borderId="31" xfId="58" applyNumberFormat="1" applyFont="1" applyBorder="1" applyAlignment="1">
      <alignment vertical="center" wrapText="1"/>
    </xf>
    <xf numFmtId="4" fontId="62" fillId="0" borderId="33" xfId="0" applyNumberFormat="1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4" fontId="64" fillId="0" borderId="20" xfId="0" applyNumberFormat="1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4" fontId="62" fillId="0" borderId="28" xfId="0" applyNumberFormat="1" applyFont="1" applyBorder="1" applyAlignment="1">
      <alignment vertical="center" wrapText="1"/>
    </xf>
    <xf numFmtId="4" fontId="64" fillId="0" borderId="14" xfId="0" applyNumberFormat="1" applyFont="1" applyBorder="1" applyAlignment="1">
      <alignment vertical="center" wrapText="1"/>
    </xf>
    <xf numFmtId="4" fontId="62" fillId="0" borderId="14" xfId="0" applyNumberFormat="1" applyFont="1" applyBorder="1" applyAlignment="1">
      <alignment vertical="center" wrapText="1"/>
    </xf>
    <xf numFmtId="10" fontId="62" fillId="0" borderId="28" xfId="58" applyNumberFormat="1" applyFont="1" applyBorder="1" applyAlignment="1">
      <alignment vertical="center" wrapText="1"/>
    </xf>
    <xf numFmtId="4" fontId="62" fillId="0" borderId="29" xfId="0" applyNumberFormat="1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4" fontId="62" fillId="0" borderId="17" xfId="0" applyNumberFormat="1" applyFont="1" applyBorder="1" applyAlignment="1">
      <alignment vertical="center" wrapText="1"/>
    </xf>
    <xf numFmtId="10" fontId="62" fillId="0" borderId="17" xfId="58" applyNumberFormat="1" applyFont="1" applyBorder="1" applyAlignment="1">
      <alignment vertical="center" wrapText="1"/>
    </xf>
    <xf numFmtId="4" fontId="62" fillId="0" borderId="18" xfId="0" applyNumberFormat="1" applyFont="1" applyBorder="1" applyAlignment="1">
      <alignment vertical="center" wrapText="1"/>
    </xf>
    <xf numFmtId="4" fontId="61" fillId="33" borderId="20" xfId="0" applyNumberFormat="1" applyFont="1" applyFill="1" applyBorder="1" applyAlignment="1">
      <alignment horizontal="right" wrapText="1"/>
    </xf>
    <xf numFmtId="4" fontId="61" fillId="33" borderId="22" xfId="0" applyNumberFormat="1" applyFont="1" applyFill="1" applyBorder="1" applyAlignment="1">
      <alignment horizontal="right" wrapText="1"/>
    </xf>
    <xf numFmtId="4" fontId="61" fillId="33" borderId="30" xfId="0" applyNumberFormat="1" applyFont="1" applyFill="1" applyBorder="1" applyAlignment="1">
      <alignment horizontal="right" wrapText="1"/>
    </xf>
    <xf numFmtId="4" fontId="62" fillId="0" borderId="0" xfId="0" applyNumberFormat="1" applyFont="1" applyAlignment="1">
      <alignment vertical="center" wrapText="1"/>
    </xf>
    <xf numFmtId="4" fontId="32" fillId="33" borderId="10" xfId="0" applyNumberFormat="1" applyFont="1" applyFill="1" applyBorder="1" applyAlignment="1">
      <alignment horizontal="right" wrapText="1"/>
    </xf>
    <xf numFmtId="0" fontId="62" fillId="0" borderId="38" xfId="0" applyFont="1" applyBorder="1" applyAlignment="1">
      <alignment vertical="center" wrapText="1"/>
    </xf>
    <xf numFmtId="4" fontId="64" fillId="0" borderId="28" xfId="0" applyNumberFormat="1" applyFont="1" applyBorder="1" applyAlignment="1">
      <alignment vertical="center" wrapText="1"/>
    </xf>
    <xf numFmtId="4" fontId="61" fillId="33" borderId="28" xfId="0" applyNumberFormat="1" applyFont="1" applyFill="1" applyBorder="1" applyAlignment="1">
      <alignment horizontal="right" wrapText="1"/>
    </xf>
    <xf numFmtId="4" fontId="32" fillId="33" borderId="20" xfId="0" applyNumberFormat="1" applyFont="1" applyFill="1" applyBorder="1" applyAlignment="1">
      <alignment horizontal="right" wrapText="1"/>
    </xf>
    <xf numFmtId="10" fontId="62" fillId="0" borderId="10" xfId="58" applyNumberFormat="1" applyFont="1" applyBorder="1" applyAlignment="1">
      <alignment vertical="center" wrapText="1"/>
    </xf>
    <xf numFmtId="4" fontId="62" fillId="0" borderId="12" xfId="0" applyNumberFormat="1" applyFont="1" applyBorder="1" applyAlignment="1">
      <alignment vertical="center" wrapText="1"/>
    </xf>
    <xf numFmtId="10" fontId="62" fillId="0" borderId="0" xfId="58" applyNumberFormat="1" applyFont="1" applyAlignment="1">
      <alignment vertical="center" wrapText="1"/>
    </xf>
    <xf numFmtId="10" fontId="62" fillId="0" borderId="30" xfId="58" applyNumberFormat="1" applyFont="1" applyBorder="1" applyAlignment="1">
      <alignment vertical="center" wrapText="1"/>
    </xf>
    <xf numFmtId="0" fontId="62" fillId="0" borderId="39" xfId="0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4" fontId="64" fillId="0" borderId="17" xfId="0" applyNumberFormat="1" applyFont="1" applyBorder="1" applyAlignment="1">
      <alignment horizontal="center" vertical="center" wrapText="1"/>
    </xf>
    <xf numFmtId="4" fontId="64" fillId="0" borderId="0" xfId="0" applyNumberFormat="1" applyFont="1" applyAlignment="1">
      <alignment vertical="center" wrapText="1"/>
    </xf>
    <xf numFmtId="4" fontId="62" fillId="0" borderId="18" xfId="0" applyNumberFormat="1" applyFont="1" applyBorder="1" applyAlignment="1">
      <alignment horizontal="center" vertical="center" wrapText="1"/>
    </xf>
    <xf numFmtId="4" fontId="32" fillId="0" borderId="20" xfId="0" applyNumberFormat="1" applyFont="1" applyBorder="1" applyAlignment="1">
      <alignment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" fontId="32" fillId="0" borderId="18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4" fontId="32" fillId="0" borderId="21" xfId="0" applyNumberFormat="1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4" fontId="32" fillId="0" borderId="12" xfId="0" applyNumberFormat="1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4" fontId="32" fillId="0" borderId="14" xfId="0" applyNumberFormat="1" applyFont="1" applyBorder="1" applyAlignment="1">
      <alignment vertical="center" wrapText="1"/>
    </xf>
    <xf numFmtId="4" fontId="32" fillId="0" borderId="15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4" fontId="32" fillId="0" borderId="17" xfId="0" applyNumberFormat="1" applyFont="1" applyBorder="1" applyAlignment="1">
      <alignment vertical="center" wrapText="1"/>
    </xf>
    <xf numFmtId="10" fontId="32" fillId="0" borderId="17" xfId="58" applyNumberFormat="1" applyFont="1" applyBorder="1" applyAlignment="1">
      <alignment vertical="center" wrapText="1"/>
    </xf>
    <xf numFmtId="4" fontId="32" fillId="0" borderId="18" xfId="0" applyNumberFormat="1" applyFont="1" applyBorder="1" applyAlignment="1">
      <alignment vertical="center" wrapText="1"/>
    </xf>
    <xf numFmtId="10" fontId="62" fillId="0" borderId="17" xfId="58" applyNumberFormat="1" applyFont="1" applyBorder="1" applyAlignment="1">
      <alignment horizontal="center" vertical="center" wrapText="1"/>
    </xf>
    <xf numFmtId="10" fontId="32" fillId="0" borderId="17" xfId="58" applyNumberFormat="1" applyFont="1" applyBorder="1" applyAlignment="1">
      <alignment horizontal="center" vertical="center" wrapText="1"/>
    </xf>
    <xf numFmtId="10" fontId="32" fillId="0" borderId="20" xfId="58" applyNumberFormat="1" applyFont="1" applyBorder="1" applyAlignment="1">
      <alignment vertical="center" wrapText="1"/>
    </xf>
    <xf numFmtId="10" fontId="32" fillId="0" borderId="10" xfId="58" applyNumberFormat="1" applyFont="1" applyBorder="1" applyAlignment="1">
      <alignment vertical="center" wrapText="1"/>
    </xf>
    <xf numFmtId="10" fontId="32" fillId="0" borderId="14" xfId="58" applyNumberFormat="1" applyFont="1" applyBorder="1" applyAlignment="1">
      <alignment vertical="center" wrapText="1"/>
    </xf>
    <xf numFmtId="4" fontId="64" fillId="0" borderId="17" xfId="0" applyNumberFormat="1" applyFont="1" applyBorder="1" applyAlignment="1">
      <alignment vertical="center" wrapText="1"/>
    </xf>
    <xf numFmtId="4" fontId="62" fillId="0" borderId="15" xfId="0" applyNumberFormat="1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40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10" fontId="62" fillId="0" borderId="14" xfId="58" applyNumberFormat="1" applyFont="1" applyBorder="1" applyAlignment="1">
      <alignment vertical="center" wrapText="1"/>
    </xf>
    <xf numFmtId="0" fontId="62" fillId="0" borderId="41" xfId="0" applyFont="1" applyBorder="1" applyAlignment="1">
      <alignment vertical="center" wrapText="1"/>
    </xf>
    <xf numFmtId="0" fontId="62" fillId="0" borderId="42" xfId="0" applyFont="1" applyBorder="1" applyAlignment="1">
      <alignment vertical="center" wrapText="1"/>
    </xf>
    <xf numFmtId="4" fontId="32" fillId="0" borderId="43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4" fontId="62" fillId="0" borderId="43" xfId="0" applyNumberFormat="1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32" fillId="34" borderId="21" xfId="0" applyFont="1" applyFill="1" applyBorder="1" applyAlignment="1">
      <alignment vertical="center" wrapText="1"/>
    </xf>
    <xf numFmtId="0" fontId="32" fillId="34" borderId="12" xfId="0" applyFont="1" applyFill="1" applyBorder="1" applyAlignment="1">
      <alignment vertical="center" wrapText="1"/>
    </xf>
    <xf numFmtId="0" fontId="32" fillId="34" borderId="15" xfId="0" applyFont="1" applyFill="1" applyBorder="1" applyAlignment="1">
      <alignment vertical="center" wrapText="1"/>
    </xf>
    <xf numFmtId="0" fontId="32" fillId="34" borderId="18" xfId="0" applyFont="1" applyFill="1" applyBorder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10" fontId="0" fillId="0" borderId="20" xfId="58" applyNumberFormat="1" applyFont="1" applyBorder="1" applyAlignment="1">
      <alignment horizontal="right" wrapText="1"/>
    </xf>
    <xf numFmtId="10" fontId="0" fillId="0" borderId="28" xfId="58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4" fontId="0" fillId="0" borderId="2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0" fontId="65" fillId="0" borderId="16" xfId="0" applyFont="1" applyBorder="1" applyAlignment="1">
      <alignment horizontal="center" vertical="center" wrapText="1"/>
    </xf>
    <xf numFmtId="4" fontId="15" fillId="33" borderId="44" xfId="0" applyNumberFormat="1" applyFont="1" applyFill="1" applyBorder="1" applyAlignment="1">
      <alignment horizontal="center" vertical="center" wrapText="1"/>
    </xf>
    <xf numFmtId="10" fontId="34" fillId="33" borderId="44" xfId="58" applyNumberFormat="1" applyFont="1" applyFill="1" applyBorder="1" applyAlignment="1">
      <alignment horizontal="center" vertical="center" wrapText="1"/>
    </xf>
    <xf numFmtId="4" fontId="15" fillId="33" borderId="4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4" fontId="1" fillId="33" borderId="35" xfId="0" applyNumberFormat="1" applyFont="1" applyFill="1" applyBorder="1" applyAlignment="1">
      <alignment horizontal="right" vertical="center" wrapText="1"/>
    </xf>
    <xf numFmtId="4" fontId="1" fillId="33" borderId="46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4" fontId="1" fillId="33" borderId="27" xfId="0" applyNumberFormat="1" applyFont="1" applyFill="1" applyBorder="1" applyAlignment="1">
      <alignment horizontal="right" vertical="center" wrapText="1"/>
    </xf>
    <xf numFmtId="10" fontId="0" fillId="0" borderId="10" xfId="58" applyNumberFormat="1" applyFont="1" applyBorder="1" applyAlignment="1">
      <alignment horizontal="right" wrapText="1"/>
    </xf>
    <xf numFmtId="4" fontId="1" fillId="33" borderId="47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4" fontId="45" fillId="0" borderId="17" xfId="0" applyNumberFormat="1" applyFont="1" applyBorder="1" applyAlignment="1">
      <alignment horizontal="right" vertical="center" wrapText="1"/>
    </xf>
    <xf numFmtId="10" fontId="45" fillId="0" borderId="17" xfId="58" applyNumberFormat="1" applyFont="1" applyBorder="1" applyAlignment="1">
      <alignment horizontal="right" vertical="center" wrapText="1"/>
    </xf>
    <xf numFmtId="4" fontId="45" fillId="0" borderId="18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vertical="center" wrapText="1"/>
    </xf>
    <xf numFmtId="10" fontId="0" fillId="0" borderId="10" xfId="58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0" fontId="45" fillId="0" borderId="17" xfId="58" applyNumberFormat="1" applyFont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4" fontId="66" fillId="0" borderId="20" xfId="0" applyNumberFormat="1" applyFont="1" applyBorder="1" applyAlignment="1">
      <alignment horizontal="center" vertical="center" wrapText="1"/>
    </xf>
    <xf numFmtId="10" fontId="5" fillId="0" borderId="49" xfId="58" applyNumberFormat="1" applyFont="1" applyBorder="1" applyAlignment="1">
      <alignment horizontal="center" vertical="center"/>
    </xf>
    <xf numFmtId="4" fontId="5" fillId="33" borderId="46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4" fontId="5" fillId="33" borderId="47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10" fontId="5" fillId="0" borderId="50" xfId="58" applyNumberFormat="1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3" xfId="0" applyFont="1" applyBorder="1" applyAlignment="1">
      <alignment horizontal="left" vertical="center" wrapText="1"/>
    </xf>
    <xf numFmtId="4" fontId="66" fillId="0" borderId="14" xfId="0" applyNumberFormat="1" applyFont="1" applyBorder="1" applyAlignment="1">
      <alignment horizontal="center" vertical="center" wrapText="1"/>
    </xf>
    <xf numFmtId="4" fontId="5" fillId="33" borderId="5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center" vertical="center"/>
    </xf>
    <xf numFmtId="10" fontId="4" fillId="0" borderId="48" xfId="58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4" fontId="66" fillId="0" borderId="28" xfId="0" applyNumberFormat="1" applyFont="1" applyBorder="1" applyAlignment="1">
      <alignment horizontal="center" vertical="center" wrapText="1"/>
    </xf>
    <xf numFmtId="10" fontId="5" fillId="0" borderId="52" xfId="58" applyNumberFormat="1" applyFont="1" applyBorder="1" applyAlignment="1">
      <alignment horizontal="center" vertical="center"/>
    </xf>
    <xf numFmtId="4" fontId="5" fillId="33" borderId="53" xfId="0" applyNumberFormat="1" applyFont="1" applyFill="1" applyBorder="1" applyAlignment="1">
      <alignment horizontal="center" vertical="center" wrapText="1"/>
    </xf>
    <xf numFmtId="4" fontId="67" fillId="33" borderId="10" xfId="0" applyNumberFormat="1" applyFont="1" applyFill="1" applyBorder="1" applyAlignment="1">
      <alignment horizontal="center" vertical="center" wrapText="1"/>
    </xf>
    <xf numFmtId="4" fontId="67" fillId="33" borderId="14" xfId="0" applyNumberFormat="1" applyFont="1" applyFill="1" applyBorder="1" applyAlignment="1">
      <alignment horizontal="center" vertical="center" wrapText="1"/>
    </xf>
    <xf numFmtId="4" fontId="67" fillId="33" borderId="20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10" fontId="4" fillId="33" borderId="17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4" fontId="67" fillId="0" borderId="14" xfId="0" applyNumberFormat="1" applyFont="1" applyFill="1" applyBorder="1" applyAlignment="1">
      <alignment horizontal="center" vertical="center" wrapText="1"/>
    </xf>
    <xf numFmtId="4" fontId="4" fillId="33" borderId="45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4" fontId="5" fillId="33" borderId="45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184" fontId="67" fillId="33" borderId="54" xfId="53" applyNumberFormat="1" applyFont="1" applyFill="1" applyBorder="1" applyAlignment="1">
      <alignment horizontal="right" vertical="center" wrapText="1"/>
      <protection/>
    </xf>
    <xf numFmtId="184" fontId="67" fillId="33" borderId="55" xfId="53" applyNumberFormat="1" applyFont="1" applyFill="1" applyBorder="1" applyAlignment="1">
      <alignment horizontal="right" vertical="center" wrapText="1"/>
      <protection/>
    </xf>
    <xf numFmtId="0" fontId="66" fillId="0" borderId="10" xfId="0" applyFont="1" applyBorder="1" applyAlignment="1">
      <alignment vertical="center" wrapText="1"/>
    </xf>
    <xf numFmtId="184" fontId="67" fillId="33" borderId="10" xfId="53" applyNumberFormat="1" applyFont="1" applyFill="1" applyBorder="1" applyAlignment="1">
      <alignment horizontal="right" vertical="center" wrapText="1"/>
      <protection/>
    </xf>
    <xf numFmtId="10" fontId="5" fillId="0" borderId="10" xfId="58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67" fillId="33" borderId="10" xfId="53" applyFont="1" applyFill="1" applyBorder="1" applyAlignment="1">
      <alignment horizontal="left" vertical="center" wrapText="1"/>
      <protection/>
    </xf>
    <xf numFmtId="0" fontId="67" fillId="33" borderId="14" xfId="53" applyFont="1" applyFill="1" applyBorder="1" applyAlignment="1">
      <alignment horizontal="left" vertical="center" wrapText="1"/>
      <protection/>
    </xf>
    <xf numFmtId="184" fontId="67" fillId="33" borderId="14" xfId="53" applyNumberFormat="1" applyFont="1" applyFill="1" applyBorder="1" applyAlignment="1">
      <alignment horizontal="right" vertical="center" wrapText="1"/>
      <protection/>
    </xf>
    <xf numFmtId="10" fontId="5" fillId="0" borderId="14" xfId="58" applyNumberFormat="1" applyFont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vertical="center" wrapText="1"/>
    </xf>
    <xf numFmtId="4" fontId="66" fillId="0" borderId="22" xfId="0" applyNumberFormat="1" applyFont="1" applyBorder="1" applyAlignment="1">
      <alignment horizontal="center" vertical="center" wrapText="1"/>
    </xf>
    <xf numFmtId="10" fontId="5" fillId="0" borderId="56" xfId="58" applyNumberFormat="1" applyFont="1" applyBorder="1" applyAlignment="1">
      <alignment horizontal="center" vertical="center"/>
    </xf>
    <xf numFmtId="4" fontId="5" fillId="33" borderId="57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7" fillId="33" borderId="11" xfId="53" applyFont="1" applyFill="1" applyBorder="1" applyAlignment="1">
      <alignment horizontal="left" vertical="center" wrapText="1"/>
      <protection/>
    </xf>
    <xf numFmtId="0" fontId="67" fillId="33" borderId="13" xfId="53" applyFont="1" applyFill="1" applyBorder="1" applyAlignment="1">
      <alignment horizontal="left" vertical="center" wrapText="1"/>
      <protection/>
    </xf>
    <xf numFmtId="4" fontId="5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0"/>
  <sheetViews>
    <sheetView tabSelected="1" zoomScalePageLayoutView="0" workbookViewId="0" topLeftCell="A311">
      <selection activeCell="A328" sqref="A328:F329"/>
    </sheetView>
  </sheetViews>
  <sheetFormatPr defaultColWidth="9.00390625" defaultRowHeight="15"/>
  <cols>
    <col min="1" max="1" width="13.8515625" style="210" customWidth="1"/>
    <col min="2" max="3" width="13.8515625" style="211" customWidth="1"/>
    <col min="4" max="4" width="16.8515625" style="211" customWidth="1"/>
    <col min="5" max="6" width="13.8515625" style="211" customWidth="1"/>
    <col min="7" max="7" width="2.7109375" style="212" customWidth="1"/>
    <col min="8" max="16384" width="9.00390625" style="212" customWidth="1"/>
  </cols>
  <sheetData>
    <row r="1" ht="15" thickBot="1"/>
    <row r="2" spans="1:6" ht="31.5" thickBot="1">
      <c r="A2" s="213" t="s">
        <v>135</v>
      </c>
      <c r="B2" s="214" t="s">
        <v>81</v>
      </c>
      <c r="C2" s="214" t="s">
        <v>133</v>
      </c>
      <c r="D2" s="214" t="s">
        <v>91</v>
      </c>
      <c r="E2" s="215" t="s">
        <v>92</v>
      </c>
      <c r="F2" s="216" t="s">
        <v>58</v>
      </c>
    </row>
    <row r="3" spans="1:6" ht="17.25" customHeight="1">
      <c r="A3" s="217" t="s">
        <v>106</v>
      </c>
      <c r="B3" s="218">
        <v>878127.29</v>
      </c>
      <c r="C3" s="218">
        <v>478481.07</v>
      </c>
      <c r="D3" s="218">
        <v>447407.21</v>
      </c>
      <c r="E3" s="219">
        <f>D3/'2017'!C269</f>
        <v>0.9618486329618753</v>
      </c>
      <c r="F3" s="220">
        <f>B3+C3-D3</f>
        <v>909201.1500000001</v>
      </c>
    </row>
    <row r="4" spans="1:6" ht="17.25" customHeight="1">
      <c r="A4" s="221" t="s">
        <v>61</v>
      </c>
      <c r="B4" s="222">
        <v>1325165.53</v>
      </c>
      <c r="C4" s="222">
        <v>962603.66</v>
      </c>
      <c r="D4" s="222">
        <v>892320.67</v>
      </c>
      <c r="E4" s="219">
        <f>D4/'2017'!C270</f>
        <v>0.9948003237959355</v>
      </c>
      <c r="F4" s="220">
        <f aca="true" t="shared" si="0" ref="F4:F27">B4+C4-D4</f>
        <v>1395448.52</v>
      </c>
    </row>
    <row r="5" spans="1:6" ht="17.25" customHeight="1">
      <c r="A5" s="221" t="s">
        <v>62</v>
      </c>
      <c r="B5" s="222">
        <v>2742578.79</v>
      </c>
      <c r="C5" s="222">
        <v>953467.9</v>
      </c>
      <c r="D5" s="222">
        <v>769301.72</v>
      </c>
      <c r="E5" s="219">
        <f>D5/'2017'!C271</f>
        <v>0.8802465316384702</v>
      </c>
      <c r="F5" s="220">
        <f t="shared" si="0"/>
        <v>2926744.9699999997</v>
      </c>
    </row>
    <row r="6" spans="1:6" ht="17.25" customHeight="1">
      <c r="A6" s="221" t="s">
        <v>63</v>
      </c>
      <c r="B6" s="222">
        <v>1128061.7</v>
      </c>
      <c r="C6" s="222">
        <v>711037.21</v>
      </c>
      <c r="D6" s="222">
        <v>663249.25</v>
      </c>
      <c r="E6" s="219">
        <f>D6/'2017'!C272</f>
        <v>1.0023632374127933</v>
      </c>
      <c r="F6" s="220">
        <f t="shared" si="0"/>
        <v>1175849.66</v>
      </c>
    </row>
    <row r="7" spans="1:6" ht="17.25" customHeight="1">
      <c r="A7" s="221" t="s">
        <v>64</v>
      </c>
      <c r="B7" s="222">
        <v>1176099.89</v>
      </c>
      <c r="C7" s="222">
        <v>667248.22</v>
      </c>
      <c r="D7" s="222">
        <v>550655.23</v>
      </c>
      <c r="E7" s="219">
        <f>D7/'2017'!C273</f>
        <v>0.9050616817551308</v>
      </c>
      <c r="F7" s="220">
        <f t="shared" si="0"/>
        <v>1292692.88</v>
      </c>
    </row>
    <row r="8" spans="1:6" ht="17.25" customHeight="1">
      <c r="A8" s="221" t="s">
        <v>1</v>
      </c>
      <c r="B8" s="222">
        <v>607759.51</v>
      </c>
      <c r="C8" s="222">
        <v>465567.61</v>
      </c>
      <c r="D8" s="222">
        <v>441987.16</v>
      </c>
      <c r="E8" s="219">
        <f>D8/'2017'!C274</f>
        <v>0.9811584359178707</v>
      </c>
      <c r="F8" s="220">
        <f t="shared" si="0"/>
        <v>631339.9600000002</v>
      </c>
    </row>
    <row r="9" spans="1:6" ht="17.25" customHeight="1">
      <c r="A9" s="221" t="s">
        <v>65</v>
      </c>
      <c r="B9" s="222">
        <v>329327.07</v>
      </c>
      <c r="C9" s="222">
        <v>216722.68</v>
      </c>
      <c r="D9" s="222">
        <v>219239.98</v>
      </c>
      <c r="E9" s="219">
        <f>D9/'2017'!C275</f>
        <v>0.9526330917496032</v>
      </c>
      <c r="F9" s="220">
        <f t="shared" si="0"/>
        <v>326809.77</v>
      </c>
    </row>
    <row r="10" spans="1:6" ht="17.25" customHeight="1">
      <c r="A10" s="221" t="s">
        <v>49</v>
      </c>
      <c r="B10" s="222">
        <v>1188653.75</v>
      </c>
      <c r="C10" s="222">
        <v>728798.16</v>
      </c>
      <c r="D10" s="222">
        <v>584330.49</v>
      </c>
      <c r="E10" s="219">
        <f>D10/'2017'!C276</f>
        <v>0.8678270109872483</v>
      </c>
      <c r="F10" s="220">
        <f t="shared" si="0"/>
        <v>1333121.4200000002</v>
      </c>
    </row>
    <row r="11" spans="1:6" ht="17.25" customHeight="1">
      <c r="A11" s="221" t="s">
        <v>50</v>
      </c>
      <c r="B11" s="222">
        <v>926312.23</v>
      </c>
      <c r="C11" s="222">
        <v>656110.03</v>
      </c>
      <c r="D11" s="222">
        <v>575851.78</v>
      </c>
      <c r="E11" s="219">
        <f>D11/'2017'!C277</f>
        <v>0.9122239837921974</v>
      </c>
      <c r="F11" s="220">
        <f t="shared" si="0"/>
        <v>1006570.48</v>
      </c>
    </row>
    <row r="12" spans="1:6" ht="17.25" customHeight="1">
      <c r="A12" s="221" t="s">
        <v>84</v>
      </c>
      <c r="B12" s="222">
        <v>707348.68</v>
      </c>
      <c r="C12" s="222">
        <v>494928.16</v>
      </c>
      <c r="D12" s="222">
        <v>471112.74</v>
      </c>
      <c r="E12" s="219">
        <f>D12/'2017'!C278</f>
        <v>1.0061781426214569</v>
      </c>
      <c r="F12" s="220">
        <f t="shared" si="0"/>
        <v>731164.1000000001</v>
      </c>
    </row>
    <row r="13" spans="1:6" ht="17.25" customHeight="1">
      <c r="A13" s="221" t="s">
        <v>66</v>
      </c>
      <c r="B13" s="222">
        <v>945180.18</v>
      </c>
      <c r="C13" s="222">
        <v>708772.45</v>
      </c>
      <c r="D13" s="222">
        <v>601858.31</v>
      </c>
      <c r="E13" s="219">
        <f>D13/'2017'!C279</f>
        <v>0.903789297360338</v>
      </c>
      <c r="F13" s="220">
        <f t="shared" si="0"/>
        <v>1052094.3199999998</v>
      </c>
    </row>
    <row r="14" spans="1:6" ht="17.25" customHeight="1">
      <c r="A14" s="221" t="s">
        <v>33</v>
      </c>
      <c r="B14" s="222">
        <v>1511975.35</v>
      </c>
      <c r="C14" s="222">
        <v>736503.18</v>
      </c>
      <c r="D14" s="222">
        <v>732238.33</v>
      </c>
      <c r="E14" s="219">
        <f>D14/'2017'!C280</f>
        <v>0.9929060427699348</v>
      </c>
      <c r="F14" s="220">
        <f t="shared" si="0"/>
        <v>1516240.2000000002</v>
      </c>
    </row>
    <row r="15" spans="1:6" ht="17.25" customHeight="1">
      <c r="A15" s="221" t="s">
        <v>67</v>
      </c>
      <c r="B15" s="222">
        <v>494182.17</v>
      </c>
      <c r="C15" s="222">
        <v>409256.7</v>
      </c>
      <c r="D15" s="222">
        <v>366227.59</v>
      </c>
      <c r="E15" s="219">
        <f>D15/'2017'!C281</f>
        <v>0.9323062258268116</v>
      </c>
      <c r="F15" s="220">
        <f t="shared" si="0"/>
        <v>537211.28</v>
      </c>
    </row>
    <row r="16" spans="1:6" ht="17.25" customHeight="1">
      <c r="A16" s="221" t="s">
        <v>68</v>
      </c>
      <c r="B16" s="222">
        <v>303298.12</v>
      </c>
      <c r="C16" s="222">
        <v>254912.87</v>
      </c>
      <c r="D16" s="222">
        <v>214041.16</v>
      </c>
      <c r="E16" s="219">
        <f>D16/'2017'!C282</f>
        <v>0.8981189746074644</v>
      </c>
      <c r="F16" s="220">
        <f t="shared" si="0"/>
        <v>344169.82999999996</v>
      </c>
    </row>
    <row r="17" spans="1:6" ht="17.25" customHeight="1">
      <c r="A17" s="221" t="s">
        <v>56</v>
      </c>
      <c r="B17" s="222">
        <v>1897981.14</v>
      </c>
      <c r="C17" s="222">
        <v>655927.12</v>
      </c>
      <c r="D17" s="222">
        <v>593207.44</v>
      </c>
      <c r="E17" s="219">
        <f>D17/'2017'!C283</f>
        <v>0.917688802202178</v>
      </c>
      <c r="F17" s="220">
        <f t="shared" si="0"/>
        <v>1960700.8199999998</v>
      </c>
    </row>
    <row r="18" spans="1:6" ht="17.25" customHeight="1">
      <c r="A18" s="249" t="s">
        <v>129</v>
      </c>
      <c r="B18" s="222">
        <v>1902245.68</v>
      </c>
      <c r="C18" s="222">
        <v>0</v>
      </c>
      <c r="D18" s="222">
        <v>25046.02</v>
      </c>
      <c r="E18" s="219"/>
      <c r="F18" s="220">
        <f t="shared" si="0"/>
        <v>1877199.66</v>
      </c>
    </row>
    <row r="19" spans="1:6" ht="17.25" customHeight="1">
      <c r="A19" s="249" t="s">
        <v>147</v>
      </c>
      <c r="B19" s="222">
        <v>781077.88</v>
      </c>
      <c r="C19" s="222">
        <v>518825.87</v>
      </c>
      <c r="D19" s="222">
        <v>243715.5</v>
      </c>
      <c r="E19" s="219">
        <f>D19/'2017'!C285</f>
        <v>0.47951232389298476</v>
      </c>
      <c r="F19" s="220">
        <f t="shared" si="0"/>
        <v>1056188.25</v>
      </c>
    </row>
    <row r="20" spans="1:6" ht="17.25" customHeight="1">
      <c r="A20" s="249" t="s">
        <v>140</v>
      </c>
      <c r="B20" s="222">
        <v>1443806.04</v>
      </c>
      <c r="C20" s="222">
        <v>659949.03</v>
      </c>
      <c r="D20" s="222">
        <v>553746.68</v>
      </c>
      <c r="E20" s="219">
        <f>D20/'2017'!C286</f>
        <v>0.8250071867309743</v>
      </c>
      <c r="F20" s="220">
        <f t="shared" si="0"/>
        <v>1550008.3900000001</v>
      </c>
    </row>
    <row r="21" spans="1:6" ht="17.25" customHeight="1">
      <c r="A21" s="249" t="s">
        <v>144</v>
      </c>
      <c r="B21" s="222">
        <v>1267705.14</v>
      </c>
      <c r="C21" s="222">
        <v>569464.42</v>
      </c>
      <c r="D21" s="222">
        <v>476391.32</v>
      </c>
      <c r="E21" s="219">
        <f>D21/'2017'!C287</f>
        <v>0.8545540912370071</v>
      </c>
      <c r="F21" s="220">
        <f t="shared" si="0"/>
        <v>1360778.24</v>
      </c>
    </row>
    <row r="22" spans="1:6" ht="17.25" customHeight="1">
      <c r="A22" s="249" t="s">
        <v>134</v>
      </c>
      <c r="B22" s="222">
        <v>1611820.78</v>
      </c>
      <c r="C22" s="222">
        <v>512482.24</v>
      </c>
      <c r="D22" s="222">
        <v>368738.72</v>
      </c>
      <c r="E22" s="219">
        <f>D22/'2017'!C288</f>
        <v>0.7735899818721605</v>
      </c>
      <c r="F22" s="220">
        <f t="shared" si="0"/>
        <v>1755564.3</v>
      </c>
    </row>
    <row r="23" spans="1:6" ht="17.25" customHeight="1">
      <c r="A23" s="249" t="s">
        <v>130</v>
      </c>
      <c r="B23" s="222">
        <v>1521408.44</v>
      </c>
      <c r="C23" s="222">
        <v>1033389.53</v>
      </c>
      <c r="D23" s="222">
        <v>899189.5</v>
      </c>
      <c r="E23" s="219">
        <f>D23/'2017'!C289</f>
        <v>0.9218849240015317</v>
      </c>
      <c r="F23" s="220">
        <f t="shared" si="0"/>
        <v>1655608.4699999997</v>
      </c>
    </row>
    <row r="24" spans="1:6" ht="17.25" customHeight="1">
      <c r="A24" s="249" t="s">
        <v>69</v>
      </c>
      <c r="B24" s="227">
        <v>1139664.95</v>
      </c>
      <c r="C24" s="227">
        <v>713569.27</v>
      </c>
      <c r="D24" s="227">
        <v>617982.81</v>
      </c>
      <c r="E24" s="219">
        <f>D24/'2017'!C290</f>
        <v>1.0409286156776902</v>
      </c>
      <c r="F24" s="220">
        <f t="shared" si="0"/>
        <v>1235251.41</v>
      </c>
    </row>
    <row r="25" spans="1:6" ht="17.25" customHeight="1" thickBot="1">
      <c r="A25" s="250" t="s">
        <v>138</v>
      </c>
      <c r="B25" s="229">
        <v>2891553.58</v>
      </c>
      <c r="C25" s="229">
        <v>993138.36</v>
      </c>
      <c r="D25" s="229">
        <v>870558.92</v>
      </c>
      <c r="E25" s="238">
        <f>D25/'2017'!C291</f>
        <v>0.9239699941603318</v>
      </c>
      <c r="F25" s="239">
        <f t="shared" si="0"/>
        <v>3014133.02</v>
      </c>
    </row>
    <row r="26" spans="1:6" ht="22.5" customHeight="1" thickBot="1">
      <c r="A26" s="231" t="s">
        <v>75</v>
      </c>
      <c r="B26" s="232">
        <f>SUM(B1:B25)</f>
        <v>28721333.89</v>
      </c>
      <c r="C26" s="232">
        <f>SUM(C1:C25)</f>
        <v>14101155.739999996</v>
      </c>
      <c r="D26" s="232">
        <f>SUM(D1:D25)</f>
        <v>12178398.530000001</v>
      </c>
      <c r="E26" s="233">
        <f>D26/'2017'!C292</f>
        <v>0.9111864184759885</v>
      </c>
      <c r="F26" s="248">
        <f t="shared" si="0"/>
        <v>30644091.099999994</v>
      </c>
    </row>
    <row r="27" ht="15.75" thickBot="1">
      <c r="F27" s="220">
        <f t="shared" si="0"/>
        <v>0</v>
      </c>
    </row>
    <row r="28" spans="1:6" ht="31.5" thickBot="1">
      <c r="A28" s="213" t="s">
        <v>137</v>
      </c>
      <c r="B28" s="214" t="s">
        <v>81</v>
      </c>
      <c r="C28" s="214" t="s">
        <v>94</v>
      </c>
      <c r="D28" s="214" t="s">
        <v>136</v>
      </c>
      <c r="E28" s="215" t="s">
        <v>95</v>
      </c>
      <c r="F28" s="216" t="s">
        <v>58</v>
      </c>
    </row>
    <row r="29" spans="1:6" ht="15">
      <c r="A29" s="217" t="s">
        <v>106</v>
      </c>
      <c r="B29" s="252">
        <v>909201.15</v>
      </c>
      <c r="C29" s="252">
        <v>467207.85000000003</v>
      </c>
      <c r="D29" s="252">
        <v>459818.27</v>
      </c>
      <c r="E29" s="219">
        <f>D29/C3</f>
        <v>0.9609957401240555</v>
      </c>
      <c r="F29" s="220">
        <f>B29+C29-D29</f>
        <v>916590.73</v>
      </c>
    </row>
    <row r="30" spans="1:6" ht="15">
      <c r="A30" s="221" t="s">
        <v>61</v>
      </c>
      <c r="B30" s="252">
        <v>1395448.52</v>
      </c>
      <c r="C30" s="252">
        <v>988362.74</v>
      </c>
      <c r="D30" s="252">
        <v>814114.08</v>
      </c>
      <c r="E30" s="219">
        <f>D30/C4</f>
        <v>0.8457417251041824</v>
      </c>
      <c r="F30" s="220">
        <f aca="true" t="shared" si="1" ref="F30:F52">B30+C30-D30</f>
        <v>1569697.1799999997</v>
      </c>
    </row>
    <row r="31" spans="1:6" ht="15">
      <c r="A31" s="221" t="s">
        <v>62</v>
      </c>
      <c r="B31" s="252">
        <v>2926744.97</v>
      </c>
      <c r="C31" s="252">
        <v>987303.9</v>
      </c>
      <c r="D31" s="252">
        <v>911758.05</v>
      </c>
      <c r="E31" s="219">
        <f>D31/C5</f>
        <v>0.9562545839246398</v>
      </c>
      <c r="F31" s="220">
        <f t="shared" si="1"/>
        <v>3002290.8200000003</v>
      </c>
    </row>
    <row r="32" spans="1:6" ht="15">
      <c r="A32" s="221" t="s">
        <v>63</v>
      </c>
      <c r="B32" s="252">
        <v>1175849.66</v>
      </c>
      <c r="C32" s="252">
        <v>678104.4700000001</v>
      </c>
      <c r="D32" s="252">
        <v>634569.85</v>
      </c>
      <c r="E32" s="252">
        <v>1219384.28</v>
      </c>
      <c r="F32" s="220">
        <f t="shared" si="1"/>
        <v>1219384.2799999998</v>
      </c>
    </row>
    <row r="33" spans="1:6" ht="15">
      <c r="A33" s="221" t="s">
        <v>64</v>
      </c>
      <c r="B33" s="252">
        <v>1292692.88</v>
      </c>
      <c r="C33" s="252">
        <v>645415.61</v>
      </c>
      <c r="D33" s="252">
        <v>579653.63</v>
      </c>
      <c r="E33" s="252">
        <v>1358454.86</v>
      </c>
      <c r="F33" s="220">
        <f t="shared" si="1"/>
        <v>1358454.8599999999</v>
      </c>
    </row>
    <row r="34" spans="1:6" ht="15">
      <c r="A34" s="221" t="s">
        <v>1</v>
      </c>
      <c r="B34" s="252">
        <v>631339.96</v>
      </c>
      <c r="C34" s="252">
        <v>482342.95</v>
      </c>
      <c r="D34" s="252">
        <v>449107.22</v>
      </c>
      <c r="E34" s="252">
        <v>664575.69</v>
      </c>
      <c r="F34" s="220">
        <f t="shared" si="1"/>
        <v>664575.69</v>
      </c>
    </row>
    <row r="35" spans="1:6" ht="15">
      <c r="A35" s="221" t="s">
        <v>65</v>
      </c>
      <c r="B35" s="252">
        <v>326809.77</v>
      </c>
      <c r="C35" s="252">
        <v>243023.49000000002</v>
      </c>
      <c r="D35" s="252">
        <v>193758.71</v>
      </c>
      <c r="E35" s="252">
        <v>376074.55</v>
      </c>
      <c r="F35" s="220">
        <f t="shared" si="1"/>
        <v>376074.55000000005</v>
      </c>
    </row>
    <row r="36" spans="1:6" ht="15">
      <c r="A36" s="221" t="s">
        <v>49</v>
      </c>
      <c r="B36" s="252">
        <v>1333121.42</v>
      </c>
      <c r="C36" s="252">
        <v>695960.64</v>
      </c>
      <c r="D36" s="252">
        <v>697299.91</v>
      </c>
      <c r="E36" s="252">
        <v>1331782.15</v>
      </c>
      <c r="F36" s="220">
        <f t="shared" si="1"/>
        <v>1331782.15</v>
      </c>
    </row>
    <row r="37" spans="1:6" ht="15">
      <c r="A37" s="221" t="s">
        <v>50</v>
      </c>
      <c r="B37" s="252">
        <v>1006570.48</v>
      </c>
      <c r="C37" s="252">
        <v>701097.7999999999</v>
      </c>
      <c r="D37" s="252">
        <v>576238</v>
      </c>
      <c r="E37" s="252">
        <v>1131430.28</v>
      </c>
      <c r="F37" s="220">
        <f t="shared" si="1"/>
        <v>1131430.2799999998</v>
      </c>
    </row>
    <row r="38" spans="1:6" ht="15">
      <c r="A38" s="221" t="s">
        <v>84</v>
      </c>
      <c r="B38" s="252">
        <v>731164.1</v>
      </c>
      <c r="C38" s="252">
        <v>506316.42</v>
      </c>
      <c r="D38" s="252">
        <v>427463.53</v>
      </c>
      <c r="E38" s="252">
        <v>810016.99</v>
      </c>
      <c r="F38" s="220">
        <f t="shared" si="1"/>
        <v>810016.99</v>
      </c>
    </row>
    <row r="39" spans="1:6" ht="15">
      <c r="A39" s="221" t="s">
        <v>66</v>
      </c>
      <c r="B39" s="252">
        <v>1052094.32</v>
      </c>
      <c r="C39" s="252">
        <v>676837.17</v>
      </c>
      <c r="D39" s="252">
        <v>694570.62</v>
      </c>
      <c r="E39" s="252">
        <v>1034360.87</v>
      </c>
      <c r="F39" s="220">
        <f t="shared" si="1"/>
        <v>1034360.8700000002</v>
      </c>
    </row>
    <row r="40" spans="1:6" ht="15">
      <c r="A40" s="221" t="s">
        <v>33</v>
      </c>
      <c r="B40" s="252">
        <v>1516240.2</v>
      </c>
      <c r="C40" s="252">
        <v>792811.21</v>
      </c>
      <c r="D40" s="252">
        <v>771548.04</v>
      </c>
      <c r="E40" s="252">
        <v>1537503.37</v>
      </c>
      <c r="F40" s="220">
        <f t="shared" si="1"/>
        <v>1537503.37</v>
      </c>
    </row>
    <row r="41" spans="1:6" ht="15">
      <c r="A41" s="221" t="s">
        <v>67</v>
      </c>
      <c r="B41" s="252">
        <v>537211.28</v>
      </c>
      <c r="C41" s="252">
        <v>401936.5</v>
      </c>
      <c r="D41" s="252">
        <v>333033.08</v>
      </c>
      <c r="E41" s="252">
        <v>606114.7</v>
      </c>
      <c r="F41" s="220">
        <f>B41+C41-D41</f>
        <v>606114.7</v>
      </c>
    </row>
    <row r="42" spans="1:6" ht="15">
      <c r="A42" s="221" t="s">
        <v>68</v>
      </c>
      <c r="B42" s="252">
        <v>344169.83</v>
      </c>
      <c r="C42" s="252">
        <v>263359.76</v>
      </c>
      <c r="D42" s="252">
        <v>258152.32</v>
      </c>
      <c r="E42" s="252">
        <v>349377.27</v>
      </c>
      <c r="F42" s="220">
        <f>B42+C42-D42</f>
        <v>349377.2700000001</v>
      </c>
    </row>
    <row r="43" spans="1:6" ht="15">
      <c r="A43" s="221" t="s">
        <v>56</v>
      </c>
      <c r="B43" s="252">
        <v>1960700.82</v>
      </c>
      <c r="C43" s="252">
        <v>691624.24</v>
      </c>
      <c r="D43" s="252">
        <v>621328.02</v>
      </c>
      <c r="E43" s="252">
        <v>2030997.04</v>
      </c>
      <c r="F43" s="220">
        <f>B43+C43-D43</f>
        <v>2030997.04</v>
      </c>
    </row>
    <row r="44" spans="1:6" ht="15">
      <c r="A44" s="249" t="s">
        <v>129</v>
      </c>
      <c r="B44" s="252">
        <v>1877199.66</v>
      </c>
      <c r="C44" s="252">
        <v>0</v>
      </c>
      <c r="D44" s="252">
        <v>18154.88</v>
      </c>
      <c r="E44" s="252">
        <v>1859044.78</v>
      </c>
      <c r="F44" s="220">
        <f>B44+C44-D44</f>
        <v>1859044.78</v>
      </c>
    </row>
    <row r="45" spans="1:6" ht="15">
      <c r="A45" s="249" t="s">
        <v>147</v>
      </c>
      <c r="B45" s="252">
        <v>1056188.25</v>
      </c>
      <c r="C45" s="252">
        <v>560435.5</v>
      </c>
      <c r="D45" s="252">
        <v>379762.67</v>
      </c>
      <c r="E45" s="252">
        <v>1236861.08</v>
      </c>
      <c r="F45" s="220">
        <f t="shared" si="1"/>
        <v>1236861.08</v>
      </c>
    </row>
    <row r="46" spans="1:6" ht="15">
      <c r="A46" s="249" t="s">
        <v>140</v>
      </c>
      <c r="B46" s="252">
        <v>1550008.39</v>
      </c>
      <c r="C46" s="252">
        <v>718327.07</v>
      </c>
      <c r="D46" s="252">
        <v>628269.52</v>
      </c>
      <c r="E46" s="252">
        <v>1640065.94</v>
      </c>
      <c r="F46" s="220">
        <f t="shared" si="1"/>
        <v>1640065.94</v>
      </c>
    </row>
    <row r="47" spans="1:6" ht="15">
      <c r="A47" s="249" t="s">
        <v>144</v>
      </c>
      <c r="B47" s="252">
        <v>1360778.24</v>
      </c>
      <c r="C47" s="252">
        <v>642157.53</v>
      </c>
      <c r="D47" s="252">
        <v>474451.85</v>
      </c>
      <c r="E47" s="252">
        <v>1528483.92</v>
      </c>
      <c r="F47" s="220">
        <f t="shared" si="1"/>
        <v>1528483.92</v>
      </c>
    </row>
    <row r="48" spans="1:6" ht="15">
      <c r="A48" s="249" t="s">
        <v>134</v>
      </c>
      <c r="B48" s="252">
        <v>1755564.3</v>
      </c>
      <c r="C48" s="252">
        <v>546641.3</v>
      </c>
      <c r="D48" s="252">
        <v>364189.63</v>
      </c>
      <c r="E48" s="252">
        <v>1938015.97</v>
      </c>
      <c r="F48" s="220">
        <f t="shared" si="1"/>
        <v>1938015.9700000002</v>
      </c>
    </row>
    <row r="49" spans="1:6" ht="15">
      <c r="A49" s="249" t="s">
        <v>130</v>
      </c>
      <c r="B49" s="252">
        <v>1655608.47</v>
      </c>
      <c r="C49" s="252">
        <v>1071530.37</v>
      </c>
      <c r="D49" s="252">
        <v>908930.98</v>
      </c>
      <c r="E49" s="252">
        <v>1818207.86</v>
      </c>
      <c r="F49" s="220">
        <f t="shared" si="1"/>
        <v>1818207.8599999999</v>
      </c>
    </row>
    <row r="50" spans="1:6" ht="15">
      <c r="A50" s="249" t="s">
        <v>69</v>
      </c>
      <c r="B50" s="252">
        <v>1235251.41</v>
      </c>
      <c r="C50" s="252">
        <v>724946.89</v>
      </c>
      <c r="D50" s="252">
        <v>644847.76</v>
      </c>
      <c r="E50" s="252">
        <v>1315350.54</v>
      </c>
      <c r="F50" s="220">
        <f t="shared" si="1"/>
        <v>1315350.5399999998</v>
      </c>
    </row>
    <row r="51" spans="1:6" ht="15.75" thickBot="1">
      <c r="A51" s="250" t="s">
        <v>138</v>
      </c>
      <c r="B51" s="252">
        <v>3014133.02</v>
      </c>
      <c r="C51" s="252">
        <v>1052984.86</v>
      </c>
      <c r="D51" s="252">
        <v>922201.87</v>
      </c>
      <c r="E51" s="252">
        <v>3144916.01</v>
      </c>
      <c r="F51" s="220">
        <f t="shared" si="1"/>
        <v>3144916.01</v>
      </c>
    </row>
    <row r="52" spans="1:6" ht="27.75" customHeight="1" thickBot="1">
      <c r="A52" s="231" t="s">
        <v>75</v>
      </c>
      <c r="B52" s="232">
        <f>SUM(B27:B51)</f>
        <v>30644091.099999998</v>
      </c>
      <c r="C52" s="232">
        <f>SUM(C27:C51)</f>
        <v>14538728.27</v>
      </c>
      <c r="D52" s="232">
        <f>SUM(D27:D51)</f>
        <v>12763222.490000002</v>
      </c>
      <c r="E52" s="232">
        <f>SUM(E27:E51)</f>
        <v>26931020.912992045</v>
      </c>
      <c r="F52" s="232">
        <f t="shared" si="1"/>
        <v>32419596.879999995</v>
      </c>
    </row>
    <row r="53" ht="15.75" thickBot="1">
      <c r="F53" s="254"/>
    </row>
    <row r="54" spans="1:6" ht="41.25" customHeight="1" thickBot="1">
      <c r="A54" s="213" t="s">
        <v>139</v>
      </c>
      <c r="B54" s="214" t="s">
        <v>81</v>
      </c>
      <c r="C54" s="214" t="s">
        <v>99</v>
      </c>
      <c r="D54" s="214" t="s">
        <v>100</v>
      </c>
      <c r="E54" s="215" t="s">
        <v>98</v>
      </c>
      <c r="F54" s="215" t="s">
        <v>58</v>
      </c>
    </row>
    <row r="55" spans="1:6" ht="15">
      <c r="A55" s="217" t="s">
        <v>106</v>
      </c>
      <c r="B55" s="252">
        <v>916590.73</v>
      </c>
      <c r="C55" s="252">
        <v>478887</v>
      </c>
      <c r="D55" s="252">
        <v>458975.21</v>
      </c>
      <c r="E55" s="219">
        <f>D55/C29</f>
        <v>0.9823790631942506</v>
      </c>
      <c r="F55" s="220">
        <f>B55+C55-D55</f>
        <v>936502.52</v>
      </c>
    </row>
    <row r="56" spans="1:6" ht="15">
      <c r="A56" s="221" t="s">
        <v>61</v>
      </c>
      <c r="B56" s="252">
        <v>1569697.18</v>
      </c>
      <c r="C56" s="252">
        <v>948776.67</v>
      </c>
      <c r="D56" s="252">
        <v>954363.74</v>
      </c>
      <c r="E56" s="219">
        <f aca="true" t="shared" si="2" ref="E56:E78">D56/C30</f>
        <v>0.9656006862419763</v>
      </c>
      <c r="F56" s="220">
        <f aca="true" t="shared" si="3" ref="F56:F78">B56+C56-D56</f>
        <v>1564110.11</v>
      </c>
    </row>
    <row r="57" spans="1:6" ht="15">
      <c r="A57" s="221" t="s">
        <v>62</v>
      </c>
      <c r="B57" s="252">
        <v>3002290.82</v>
      </c>
      <c r="C57" s="252">
        <v>939788.7</v>
      </c>
      <c r="D57" s="252">
        <v>962678.88</v>
      </c>
      <c r="E57" s="219">
        <f t="shared" si="2"/>
        <v>0.9750583179100174</v>
      </c>
      <c r="F57" s="220">
        <f t="shared" si="3"/>
        <v>2979400.6399999997</v>
      </c>
    </row>
    <row r="58" spans="1:6" ht="15">
      <c r="A58" s="221" t="s">
        <v>63</v>
      </c>
      <c r="B58" s="252">
        <v>1219384.28</v>
      </c>
      <c r="C58" s="252">
        <v>677855.69</v>
      </c>
      <c r="D58" s="252">
        <v>691095.95</v>
      </c>
      <c r="E58" s="219">
        <f t="shared" si="2"/>
        <v>1.019158522874801</v>
      </c>
      <c r="F58" s="220">
        <f t="shared" si="3"/>
        <v>1206144.02</v>
      </c>
    </row>
    <row r="59" spans="1:6" ht="15">
      <c r="A59" s="221" t="s">
        <v>64</v>
      </c>
      <c r="B59" s="252">
        <v>1358454.86</v>
      </c>
      <c r="C59" s="252">
        <v>664501.37</v>
      </c>
      <c r="D59" s="252">
        <v>714983.15</v>
      </c>
      <c r="E59" s="219">
        <f t="shared" si="2"/>
        <v>1.1077871977716809</v>
      </c>
      <c r="F59" s="220">
        <f t="shared" si="3"/>
        <v>1307973.08</v>
      </c>
    </row>
    <row r="60" spans="1:6" ht="15">
      <c r="A60" s="221" t="s">
        <v>1</v>
      </c>
      <c r="B60" s="252">
        <v>664575.69</v>
      </c>
      <c r="C60" s="252">
        <v>450576.13</v>
      </c>
      <c r="D60" s="252">
        <v>472300.57</v>
      </c>
      <c r="E60" s="219">
        <f t="shared" si="2"/>
        <v>0.9791800004540337</v>
      </c>
      <c r="F60" s="220">
        <f t="shared" si="3"/>
        <v>642851.2499999998</v>
      </c>
    </row>
    <row r="61" spans="1:6" ht="15">
      <c r="A61" s="221" t="s">
        <v>65</v>
      </c>
      <c r="B61" s="252">
        <v>376074.55</v>
      </c>
      <c r="C61" s="252">
        <v>238558.25</v>
      </c>
      <c r="D61" s="252">
        <v>245705.6</v>
      </c>
      <c r="E61" s="219">
        <f t="shared" si="2"/>
        <v>1.0110364228577244</v>
      </c>
      <c r="F61" s="220">
        <f t="shared" si="3"/>
        <v>368927.20000000007</v>
      </c>
    </row>
    <row r="62" spans="1:6" ht="15">
      <c r="A62" s="221" t="s">
        <v>49</v>
      </c>
      <c r="B62" s="252">
        <v>1331782.15</v>
      </c>
      <c r="C62" s="252">
        <v>673685.69</v>
      </c>
      <c r="D62" s="252">
        <v>673078.7</v>
      </c>
      <c r="E62" s="219">
        <f t="shared" si="2"/>
        <v>0.9671217901058312</v>
      </c>
      <c r="F62" s="220">
        <f t="shared" si="3"/>
        <v>1332389.14</v>
      </c>
    </row>
    <row r="63" spans="1:6" ht="15">
      <c r="A63" s="221" t="s">
        <v>50</v>
      </c>
      <c r="B63" s="252">
        <v>1131430.28</v>
      </c>
      <c r="C63" s="252">
        <v>691091.7</v>
      </c>
      <c r="D63" s="252">
        <v>673216.4</v>
      </c>
      <c r="E63" s="219">
        <f t="shared" si="2"/>
        <v>0.9602317964768968</v>
      </c>
      <c r="F63" s="220">
        <f t="shared" si="3"/>
        <v>1149305.58</v>
      </c>
    </row>
    <row r="64" spans="1:6" ht="15">
      <c r="A64" s="221" t="s">
        <v>84</v>
      </c>
      <c r="B64" s="252">
        <v>810016.99</v>
      </c>
      <c r="C64" s="252">
        <v>488957.54</v>
      </c>
      <c r="D64" s="252">
        <v>506450.04</v>
      </c>
      <c r="E64" s="219">
        <f t="shared" si="2"/>
        <v>1.0002639061162584</v>
      </c>
      <c r="F64" s="220">
        <f t="shared" si="3"/>
        <v>792524.49</v>
      </c>
    </row>
    <row r="65" spans="1:6" ht="15">
      <c r="A65" s="221" t="s">
        <v>66</v>
      </c>
      <c r="B65" s="252">
        <v>1034360.87</v>
      </c>
      <c r="C65" s="252">
        <v>671756.23</v>
      </c>
      <c r="D65" s="252">
        <v>608215.72</v>
      </c>
      <c r="E65" s="219">
        <f t="shared" si="2"/>
        <v>0.8986145367873338</v>
      </c>
      <c r="F65" s="220">
        <f t="shared" si="3"/>
        <v>1097901.3800000001</v>
      </c>
    </row>
    <row r="66" spans="1:6" ht="15">
      <c r="A66" s="221" t="s">
        <v>33</v>
      </c>
      <c r="B66" s="252">
        <v>1537503.37</v>
      </c>
      <c r="C66" s="252">
        <v>751979.72</v>
      </c>
      <c r="D66" s="252">
        <v>708240.43</v>
      </c>
      <c r="E66" s="219">
        <f t="shared" si="2"/>
        <v>0.8933279714851662</v>
      </c>
      <c r="F66" s="220">
        <f t="shared" si="3"/>
        <v>1581242.6599999997</v>
      </c>
    </row>
    <row r="67" spans="1:6" ht="15">
      <c r="A67" s="221" t="s">
        <v>67</v>
      </c>
      <c r="B67" s="252">
        <v>606114.7</v>
      </c>
      <c r="C67" s="252">
        <v>403592.69</v>
      </c>
      <c r="D67" s="252">
        <v>408100.29</v>
      </c>
      <c r="E67" s="219">
        <f t="shared" si="2"/>
        <v>1.0153352333017778</v>
      </c>
      <c r="F67" s="220">
        <f t="shared" si="3"/>
        <v>601607.0999999999</v>
      </c>
    </row>
    <row r="68" spans="1:6" ht="15">
      <c r="A68" s="221" t="s">
        <v>68</v>
      </c>
      <c r="B68" s="252">
        <v>349377.27</v>
      </c>
      <c r="C68" s="252">
        <v>263197.99</v>
      </c>
      <c r="D68" s="252">
        <v>247995.67</v>
      </c>
      <c r="E68" s="219">
        <f t="shared" si="2"/>
        <v>0.941661208986521</v>
      </c>
      <c r="F68" s="220">
        <f aca="true" t="shared" si="4" ref="F68:F77">B68+C68-D68</f>
        <v>364579.58999999997</v>
      </c>
    </row>
    <row r="69" spans="1:6" ht="15">
      <c r="A69" s="221" t="s">
        <v>56</v>
      </c>
      <c r="B69" s="252">
        <v>2030997.04</v>
      </c>
      <c r="C69" s="252">
        <v>643949.76</v>
      </c>
      <c r="D69" s="252">
        <v>738917.47</v>
      </c>
      <c r="E69" s="219">
        <f t="shared" si="2"/>
        <v>1.0683799486264391</v>
      </c>
      <c r="F69" s="220">
        <f t="shared" si="4"/>
        <v>1936029.3299999998</v>
      </c>
    </row>
    <row r="70" spans="1:6" ht="15">
      <c r="A70" s="249" t="s">
        <v>129</v>
      </c>
      <c r="B70" s="252">
        <v>1859044.78</v>
      </c>
      <c r="C70" s="253">
        <v>0</v>
      </c>
      <c r="D70" s="252">
        <v>21251.44</v>
      </c>
      <c r="E70" s="219" t="e">
        <f t="shared" si="2"/>
        <v>#DIV/0!</v>
      </c>
      <c r="F70" s="220">
        <f t="shared" si="4"/>
        <v>1837793.34</v>
      </c>
    </row>
    <row r="71" spans="1:6" ht="15">
      <c r="A71" s="249" t="s">
        <v>147</v>
      </c>
      <c r="B71" s="252">
        <v>1236861.08</v>
      </c>
      <c r="C71" s="252">
        <v>561915.86</v>
      </c>
      <c r="D71" s="252">
        <v>428169.36</v>
      </c>
      <c r="E71" s="219">
        <f t="shared" si="2"/>
        <v>0.7639940010937922</v>
      </c>
      <c r="F71" s="220">
        <f t="shared" si="4"/>
        <v>1370607.58</v>
      </c>
    </row>
    <row r="72" spans="1:6" ht="15">
      <c r="A72" s="249" t="s">
        <v>140</v>
      </c>
      <c r="B72" s="252">
        <v>1640065.94</v>
      </c>
      <c r="C72" s="252">
        <v>649521.79</v>
      </c>
      <c r="D72" s="252">
        <v>634513.68</v>
      </c>
      <c r="E72" s="219">
        <f t="shared" si="2"/>
        <v>0.8833214095634738</v>
      </c>
      <c r="F72" s="220">
        <f t="shared" si="4"/>
        <v>1655074.0499999998</v>
      </c>
    </row>
    <row r="73" spans="1:6" ht="15">
      <c r="A73" s="249" t="s">
        <v>144</v>
      </c>
      <c r="B73" s="252">
        <v>1528483.92</v>
      </c>
      <c r="C73" s="252">
        <v>596758.9</v>
      </c>
      <c r="D73" s="252">
        <v>519589.59</v>
      </c>
      <c r="E73" s="219">
        <f t="shared" si="2"/>
        <v>0.8091310398555943</v>
      </c>
      <c r="F73" s="220">
        <f t="shared" si="4"/>
        <v>1605653.2299999997</v>
      </c>
    </row>
    <row r="74" spans="1:6" ht="15">
      <c r="A74" s="249" t="s">
        <v>134</v>
      </c>
      <c r="B74" s="252">
        <v>1938015.97</v>
      </c>
      <c r="C74" s="252">
        <v>531245.92</v>
      </c>
      <c r="D74" s="252">
        <v>475220.98</v>
      </c>
      <c r="E74" s="219">
        <f t="shared" si="2"/>
        <v>0.8693470105533554</v>
      </c>
      <c r="F74" s="220">
        <f t="shared" si="4"/>
        <v>1994040.9100000001</v>
      </c>
    </row>
    <row r="75" spans="1:6" ht="15">
      <c r="A75" s="249" t="s">
        <v>130</v>
      </c>
      <c r="B75" s="252">
        <v>1818207.86</v>
      </c>
      <c r="C75" s="252">
        <v>995099.64</v>
      </c>
      <c r="D75" s="252">
        <v>1039601.36</v>
      </c>
      <c r="E75" s="219">
        <f t="shared" si="2"/>
        <v>0.970202421794167</v>
      </c>
      <c r="F75" s="220">
        <f t="shared" si="4"/>
        <v>1773706.1400000001</v>
      </c>
    </row>
    <row r="76" spans="1:6" ht="15">
      <c r="A76" s="249" t="s">
        <v>69</v>
      </c>
      <c r="B76" s="252">
        <v>1315350.54</v>
      </c>
      <c r="C76" s="252">
        <v>683537.02</v>
      </c>
      <c r="D76" s="252">
        <v>643845.1</v>
      </c>
      <c r="E76" s="219">
        <f t="shared" si="2"/>
        <v>0.8881272668126075</v>
      </c>
      <c r="F76" s="220">
        <f t="shared" si="4"/>
        <v>1355042.46</v>
      </c>
    </row>
    <row r="77" spans="1:6" ht="15.75" thickBot="1">
      <c r="A77" s="250" t="s">
        <v>138</v>
      </c>
      <c r="B77" s="252">
        <v>3144916.01</v>
      </c>
      <c r="C77" s="252">
        <v>970132.79</v>
      </c>
      <c r="D77" s="252">
        <v>1024605.37</v>
      </c>
      <c r="E77" s="238">
        <f t="shared" si="2"/>
        <v>0.97304852987155</v>
      </c>
      <c r="F77" s="239">
        <f t="shared" si="4"/>
        <v>3090443.4299999997</v>
      </c>
    </row>
    <row r="78" spans="1:6" ht="24" customHeight="1" thickBot="1">
      <c r="A78" s="231" t="s">
        <v>75</v>
      </c>
      <c r="B78" s="232">
        <f>SUM(B54:B77)</f>
        <v>32419596.879999995</v>
      </c>
      <c r="C78" s="232">
        <f>SUM(C54:C77)</f>
        <v>13975367.05</v>
      </c>
      <c r="D78" s="232">
        <f>SUM(D54:D77)</f>
        <v>13851114.699999997</v>
      </c>
      <c r="E78" s="233">
        <f t="shared" si="2"/>
        <v>0.9527046962271892</v>
      </c>
      <c r="F78" s="251">
        <f t="shared" si="3"/>
        <v>32543849.229999997</v>
      </c>
    </row>
    <row r="79" ht="15" thickBot="1"/>
    <row r="80" spans="1:6" ht="31.5" thickBot="1">
      <c r="A80" s="213" t="s">
        <v>107</v>
      </c>
      <c r="B80" s="214" t="s">
        <v>81</v>
      </c>
      <c r="C80" s="214" t="s">
        <v>103</v>
      </c>
      <c r="D80" s="214" t="s">
        <v>104</v>
      </c>
      <c r="E80" s="215" t="s">
        <v>105</v>
      </c>
      <c r="F80" s="216" t="s">
        <v>58</v>
      </c>
    </row>
    <row r="81" spans="1:6" ht="15">
      <c r="A81" s="217" t="s">
        <v>106</v>
      </c>
      <c r="B81" s="220">
        <v>936502.52</v>
      </c>
      <c r="C81" s="220">
        <v>425695.65</v>
      </c>
      <c r="D81" s="220">
        <v>512518.93</v>
      </c>
      <c r="E81" s="219">
        <f>D81/C55</f>
        <v>1.0702293651738302</v>
      </c>
      <c r="F81" s="220">
        <f>B81+C81-D81</f>
        <v>849679.24</v>
      </c>
    </row>
    <row r="82" spans="1:6" ht="15">
      <c r="A82" s="221" t="s">
        <v>61</v>
      </c>
      <c r="B82" s="220">
        <v>1564110.11</v>
      </c>
      <c r="C82" s="220">
        <v>828081.51</v>
      </c>
      <c r="D82" s="220">
        <v>889274.76</v>
      </c>
      <c r="E82" s="219">
        <f aca="true" t="shared" si="5" ref="E82:E102">D82/C56</f>
        <v>0.937285652270518</v>
      </c>
      <c r="F82" s="220">
        <f aca="true" t="shared" si="6" ref="F82:F102">B82+C82-D82</f>
        <v>1502916.86</v>
      </c>
    </row>
    <row r="83" spans="1:6" ht="15">
      <c r="A83" s="221" t="s">
        <v>62</v>
      </c>
      <c r="B83" s="220">
        <v>2979400.64</v>
      </c>
      <c r="C83" s="220">
        <v>839339.76</v>
      </c>
      <c r="D83" s="220">
        <v>964733.13</v>
      </c>
      <c r="E83" s="219">
        <f t="shared" si="5"/>
        <v>1.0265425940958857</v>
      </c>
      <c r="F83" s="220">
        <f t="shared" si="6"/>
        <v>2854007.2700000005</v>
      </c>
    </row>
    <row r="84" spans="1:6" ht="15">
      <c r="A84" s="221" t="s">
        <v>63</v>
      </c>
      <c r="B84" s="220">
        <v>1206144.02</v>
      </c>
      <c r="C84" s="220">
        <v>613965.95</v>
      </c>
      <c r="D84" s="220">
        <v>604489.5</v>
      </c>
      <c r="E84" s="219">
        <f t="shared" si="5"/>
        <v>0.8917672432608776</v>
      </c>
      <c r="F84" s="220">
        <f t="shared" si="6"/>
        <v>1215620.47</v>
      </c>
    </row>
    <row r="85" spans="1:6" ht="15">
      <c r="A85" s="221" t="s">
        <v>64</v>
      </c>
      <c r="B85" s="220">
        <v>1307973.08</v>
      </c>
      <c r="C85" s="220">
        <v>583719.01</v>
      </c>
      <c r="D85" s="220">
        <v>619834.33</v>
      </c>
      <c r="E85" s="219">
        <f t="shared" si="5"/>
        <v>0.932781116764289</v>
      </c>
      <c r="F85" s="220">
        <f t="shared" si="6"/>
        <v>1271857.7600000002</v>
      </c>
    </row>
    <row r="86" spans="1:6" ht="15">
      <c r="A86" s="221" t="s">
        <v>1</v>
      </c>
      <c r="B86" s="220">
        <v>642851.25</v>
      </c>
      <c r="C86" s="220">
        <v>420951.5</v>
      </c>
      <c r="D86" s="220">
        <v>449654.59</v>
      </c>
      <c r="E86" s="219">
        <f t="shared" si="5"/>
        <v>0.9979547518418254</v>
      </c>
      <c r="F86" s="220">
        <f t="shared" si="6"/>
        <v>614148.1599999999</v>
      </c>
    </row>
    <row r="87" spans="1:6" ht="15">
      <c r="A87" s="221" t="s">
        <v>65</v>
      </c>
      <c r="B87" s="220">
        <v>368927.2</v>
      </c>
      <c r="C87" s="220">
        <v>198953.08</v>
      </c>
      <c r="D87" s="220">
        <v>220750.52</v>
      </c>
      <c r="E87" s="219">
        <f t="shared" si="5"/>
        <v>0.9253526968780161</v>
      </c>
      <c r="F87" s="220">
        <f t="shared" si="6"/>
        <v>347129.76</v>
      </c>
    </row>
    <row r="88" spans="1:6" ht="15">
      <c r="A88" s="221" t="s">
        <v>49</v>
      </c>
      <c r="B88" s="220">
        <v>1332389.14</v>
      </c>
      <c r="C88" s="220">
        <v>570485.34</v>
      </c>
      <c r="D88" s="220">
        <v>701204.04</v>
      </c>
      <c r="E88" s="219">
        <f t="shared" si="5"/>
        <v>1.0408474610763963</v>
      </c>
      <c r="F88" s="220">
        <f t="shared" si="6"/>
        <v>1201670.44</v>
      </c>
    </row>
    <row r="89" spans="1:6" ht="15">
      <c r="A89" s="221" t="s">
        <v>50</v>
      </c>
      <c r="B89" s="220">
        <v>1149305.58</v>
      </c>
      <c r="C89" s="220">
        <v>576150.74</v>
      </c>
      <c r="D89" s="220">
        <v>543425.76</v>
      </c>
      <c r="E89" s="219">
        <f t="shared" si="5"/>
        <v>0.7863294552662115</v>
      </c>
      <c r="F89" s="220">
        <f t="shared" si="6"/>
        <v>1182030.56</v>
      </c>
    </row>
    <row r="90" spans="1:6" ht="15">
      <c r="A90" s="221" t="s">
        <v>84</v>
      </c>
      <c r="B90" s="220">
        <v>792524.49</v>
      </c>
      <c r="C90" s="220">
        <v>431384</v>
      </c>
      <c r="D90" s="220">
        <v>463140.81</v>
      </c>
      <c r="E90" s="219">
        <f t="shared" si="5"/>
        <v>0.9472004665272162</v>
      </c>
      <c r="F90" s="220">
        <f t="shared" si="6"/>
        <v>760767.6799999999</v>
      </c>
    </row>
    <row r="91" spans="1:6" ht="15">
      <c r="A91" s="221" t="s">
        <v>66</v>
      </c>
      <c r="B91" s="220">
        <v>1097901.38</v>
      </c>
      <c r="C91" s="220">
        <v>590893.95</v>
      </c>
      <c r="D91" s="220">
        <v>676683.35</v>
      </c>
      <c r="E91" s="219">
        <f t="shared" si="5"/>
        <v>1.0073346844881512</v>
      </c>
      <c r="F91" s="220">
        <f t="shared" si="6"/>
        <v>1012111.9799999999</v>
      </c>
    </row>
    <row r="92" spans="1:6" ht="15">
      <c r="A92" s="221" t="s">
        <v>33</v>
      </c>
      <c r="B92" s="220">
        <v>1581242.66</v>
      </c>
      <c r="C92" s="220">
        <v>686463.62</v>
      </c>
      <c r="D92" s="220">
        <v>750154.37</v>
      </c>
      <c r="E92" s="219">
        <f t="shared" si="5"/>
        <v>0.9975726074102105</v>
      </c>
      <c r="F92" s="220">
        <f t="shared" si="6"/>
        <v>1517551.9099999997</v>
      </c>
    </row>
    <row r="93" spans="1:6" ht="15">
      <c r="A93" s="221" t="s">
        <v>67</v>
      </c>
      <c r="B93" s="220">
        <v>601607.1</v>
      </c>
      <c r="C93" s="220">
        <v>339616.76</v>
      </c>
      <c r="D93" s="220">
        <v>385338.4</v>
      </c>
      <c r="E93" s="219">
        <f t="shared" si="5"/>
        <v>0.9547705138068779</v>
      </c>
      <c r="F93" s="220">
        <f t="shared" si="6"/>
        <v>555885.46</v>
      </c>
    </row>
    <row r="94" spans="1:6" ht="15">
      <c r="A94" s="221" t="s">
        <v>68</v>
      </c>
      <c r="B94" s="220">
        <v>364579.59</v>
      </c>
      <c r="C94" s="220">
        <v>222002.39</v>
      </c>
      <c r="D94" s="220">
        <v>262686.02</v>
      </c>
      <c r="E94" s="219">
        <f t="shared" si="5"/>
        <v>0.998054810372982</v>
      </c>
      <c r="F94" s="220">
        <f t="shared" si="6"/>
        <v>323895.95999999996</v>
      </c>
    </row>
    <row r="95" spans="1:6" ht="15">
      <c r="A95" s="221" t="s">
        <v>56</v>
      </c>
      <c r="B95" s="220">
        <v>1936029.33</v>
      </c>
      <c r="C95" s="220">
        <v>573597.48</v>
      </c>
      <c r="D95" s="220">
        <v>582319.39</v>
      </c>
      <c r="E95" s="219">
        <f t="shared" si="5"/>
        <v>0.9042932013826669</v>
      </c>
      <c r="F95" s="220">
        <f t="shared" si="6"/>
        <v>1927307.42</v>
      </c>
    </row>
    <row r="96" spans="1:6" ht="15">
      <c r="A96" s="249" t="s">
        <v>129</v>
      </c>
      <c r="B96" s="220">
        <v>1837793.34</v>
      </c>
      <c r="C96" s="220">
        <v>0</v>
      </c>
      <c r="D96" s="220">
        <v>1000</v>
      </c>
      <c r="E96" s="219" t="e">
        <f t="shared" si="5"/>
        <v>#DIV/0!</v>
      </c>
      <c r="F96" s="220">
        <f t="shared" si="6"/>
        <v>1836793.34</v>
      </c>
    </row>
    <row r="97" spans="1:6" ht="15">
      <c r="A97" s="249" t="s">
        <v>147</v>
      </c>
      <c r="B97" s="220">
        <v>1370607.58</v>
      </c>
      <c r="C97" s="220">
        <v>537894.2</v>
      </c>
      <c r="D97" s="220">
        <v>457858.72</v>
      </c>
      <c r="E97" s="219">
        <f t="shared" si="5"/>
        <v>0.8148172219235812</v>
      </c>
      <c r="F97" s="220">
        <f t="shared" si="6"/>
        <v>1450643.06</v>
      </c>
    </row>
    <row r="98" spans="1:6" ht="15">
      <c r="A98" s="249" t="s">
        <v>140</v>
      </c>
      <c r="B98" s="220">
        <v>1655074.05</v>
      </c>
      <c r="C98" s="220">
        <v>548092.99</v>
      </c>
      <c r="D98" s="220">
        <v>592927.96</v>
      </c>
      <c r="E98" s="219">
        <f t="shared" si="5"/>
        <v>0.9128684658908824</v>
      </c>
      <c r="F98" s="220">
        <f t="shared" si="6"/>
        <v>1610239.08</v>
      </c>
    </row>
    <row r="99" spans="1:6" ht="15">
      <c r="A99" s="249" t="s">
        <v>144</v>
      </c>
      <c r="B99" s="220">
        <v>1605653.23</v>
      </c>
      <c r="C99" s="220">
        <v>533358.75</v>
      </c>
      <c r="D99" s="220">
        <v>559078.76</v>
      </c>
      <c r="E99" s="219">
        <f t="shared" si="5"/>
        <v>0.9368586878218322</v>
      </c>
      <c r="F99" s="220">
        <f t="shared" si="6"/>
        <v>1579933.22</v>
      </c>
    </row>
    <row r="100" spans="1:6" ht="15">
      <c r="A100" s="249" t="s">
        <v>134</v>
      </c>
      <c r="B100" s="220">
        <v>1994040.91</v>
      </c>
      <c r="C100" s="220">
        <v>450310.28</v>
      </c>
      <c r="D100" s="220">
        <v>425198.82</v>
      </c>
      <c r="E100" s="219">
        <f t="shared" si="5"/>
        <v>0.8003803963332085</v>
      </c>
      <c r="F100" s="220">
        <f t="shared" si="6"/>
        <v>2019152.3699999999</v>
      </c>
    </row>
    <row r="101" spans="1:6" ht="15">
      <c r="A101" s="249" t="s">
        <v>130</v>
      </c>
      <c r="B101" s="220">
        <v>1773706.14</v>
      </c>
      <c r="C101" s="220">
        <v>909395.32</v>
      </c>
      <c r="D101" s="220">
        <v>978156.89</v>
      </c>
      <c r="E101" s="219">
        <f t="shared" si="5"/>
        <v>0.9829738155668512</v>
      </c>
      <c r="F101" s="220">
        <f t="shared" si="6"/>
        <v>1704944.5699999998</v>
      </c>
    </row>
    <row r="102" spans="1:6" ht="15">
      <c r="A102" s="249" t="s">
        <v>69</v>
      </c>
      <c r="B102" s="220">
        <v>1355042.46</v>
      </c>
      <c r="C102" s="220">
        <v>596724.93</v>
      </c>
      <c r="D102" s="220">
        <v>713141.38</v>
      </c>
      <c r="E102" s="219">
        <f t="shared" si="5"/>
        <v>1.043310543736168</v>
      </c>
      <c r="F102" s="220">
        <f t="shared" si="6"/>
        <v>1238626.0100000002</v>
      </c>
    </row>
    <row r="103" spans="1:6" ht="15">
      <c r="A103" s="249" t="s">
        <v>138</v>
      </c>
      <c r="B103" s="220">
        <v>3090443.43</v>
      </c>
      <c r="C103" s="220">
        <v>874953.7</v>
      </c>
      <c r="D103" s="220">
        <v>876281.53</v>
      </c>
      <c r="E103" s="219">
        <f>D103/C77</f>
        <v>0.9032593672047721</v>
      </c>
      <c r="F103" s="220">
        <f>B103+C103-D103</f>
        <v>3089115.5999999996</v>
      </c>
    </row>
    <row r="104" spans="1:6" ht="15">
      <c r="A104" s="249" t="s">
        <v>149</v>
      </c>
      <c r="B104" s="220">
        <v>0</v>
      </c>
      <c r="C104" s="220">
        <v>503372.86</v>
      </c>
      <c r="D104" s="220">
        <v>0</v>
      </c>
      <c r="E104" s="219">
        <v>0</v>
      </c>
      <c r="F104" s="220">
        <f>B104+C104-D104</f>
        <v>503372.86</v>
      </c>
    </row>
    <row r="105" spans="1:6" ht="15.75" thickBot="1">
      <c r="A105" s="249" t="s">
        <v>150</v>
      </c>
      <c r="B105" s="220">
        <v>0</v>
      </c>
      <c r="C105" s="220">
        <v>694083.02</v>
      </c>
      <c r="D105" s="220">
        <v>0</v>
      </c>
      <c r="E105" s="219">
        <v>0</v>
      </c>
      <c r="F105" s="220">
        <f>B105+C105-D105</f>
        <v>694083.02</v>
      </c>
    </row>
    <row r="106" spans="1:6" ht="15.75" thickBot="1">
      <c r="A106" s="231" t="s">
        <v>75</v>
      </c>
      <c r="B106" s="232">
        <f>SUM(B81:B104)</f>
        <v>32543849.23</v>
      </c>
      <c r="C106" s="232">
        <f>SUM(C81:C104)</f>
        <v>12855403.769999998</v>
      </c>
      <c r="D106" s="232">
        <f>SUM(D81:D104)</f>
        <v>13229851.960000003</v>
      </c>
      <c r="E106" s="233">
        <f>D106/C78</f>
        <v>0.9466550619148141</v>
      </c>
      <c r="F106" s="235">
        <f>SUM(F81:F105)</f>
        <v>32863484.06</v>
      </c>
    </row>
    <row r="107" ht="15" thickBot="1"/>
    <row r="108" spans="1:6" ht="31.5" thickBot="1">
      <c r="A108" s="213" t="s">
        <v>109</v>
      </c>
      <c r="B108" s="214" t="s">
        <v>81</v>
      </c>
      <c r="C108" s="214" t="s">
        <v>142</v>
      </c>
      <c r="D108" s="214" t="s">
        <v>111</v>
      </c>
      <c r="E108" s="215" t="s">
        <v>108</v>
      </c>
      <c r="F108" s="216" t="s">
        <v>58</v>
      </c>
    </row>
    <row r="109" spans="1:6" ht="15">
      <c r="A109" s="217" t="s">
        <v>106</v>
      </c>
      <c r="B109" s="258">
        <v>849679.24</v>
      </c>
      <c r="C109" s="258">
        <v>349183.16</v>
      </c>
      <c r="D109" s="258">
        <v>403194.11000000004</v>
      </c>
      <c r="E109" s="219">
        <f aca="true" t="shared" si="7" ref="E109:E133">D109/C81</f>
        <v>0.947141719676957</v>
      </c>
      <c r="F109" s="220">
        <f>B109+C109-D109</f>
        <v>795668.2899999998</v>
      </c>
    </row>
    <row r="110" spans="1:6" ht="15">
      <c r="A110" s="221" t="s">
        <v>61</v>
      </c>
      <c r="B110" s="258">
        <v>1502916.86</v>
      </c>
      <c r="C110" s="258">
        <v>703567.46</v>
      </c>
      <c r="D110" s="258">
        <v>939689.34</v>
      </c>
      <c r="E110" s="219">
        <f t="shared" si="7"/>
        <v>1.134778797319119</v>
      </c>
      <c r="F110" s="220">
        <f aca="true" t="shared" si="8" ref="F110:F130">B110+C110-D110</f>
        <v>1266794.9800000004</v>
      </c>
    </row>
    <row r="111" spans="1:6" ht="15.75" customHeight="1">
      <c r="A111" s="257" t="s">
        <v>62</v>
      </c>
      <c r="B111" s="259">
        <v>2854007.27</v>
      </c>
      <c r="C111" s="259">
        <v>662271.81</v>
      </c>
      <c r="D111" s="259">
        <v>830252.7000000001</v>
      </c>
      <c r="E111" s="238">
        <f t="shared" si="7"/>
        <v>0.9891735618481842</v>
      </c>
      <c r="F111" s="239">
        <f t="shared" si="8"/>
        <v>2686026.38</v>
      </c>
    </row>
    <row r="112" spans="1:6" ht="18.75" customHeight="1">
      <c r="A112" s="260" t="s">
        <v>63</v>
      </c>
      <c r="B112" s="261">
        <v>1215620.47</v>
      </c>
      <c r="C112" s="261">
        <v>525996.68</v>
      </c>
      <c r="D112" s="261">
        <v>693543.87</v>
      </c>
      <c r="E112" s="262">
        <f t="shared" si="7"/>
        <v>1.1296129207165317</v>
      </c>
      <c r="F112" s="263">
        <f t="shared" si="8"/>
        <v>1048073.2799999999</v>
      </c>
    </row>
    <row r="113" spans="1:6" ht="15">
      <c r="A113" s="260" t="s">
        <v>64</v>
      </c>
      <c r="B113" s="261">
        <v>1271857.76</v>
      </c>
      <c r="C113" s="261">
        <v>488440.15</v>
      </c>
      <c r="D113" s="261">
        <v>599555.6</v>
      </c>
      <c r="E113" s="262">
        <f t="shared" si="7"/>
        <v>1.0271305023970352</v>
      </c>
      <c r="F113" s="263">
        <f t="shared" si="8"/>
        <v>1160742.31</v>
      </c>
    </row>
    <row r="114" spans="1:6" ht="15">
      <c r="A114" s="260" t="s">
        <v>1</v>
      </c>
      <c r="B114" s="261">
        <v>614148.16</v>
      </c>
      <c r="C114" s="261">
        <v>355687.98</v>
      </c>
      <c r="D114" s="261">
        <v>434649.6</v>
      </c>
      <c r="E114" s="262">
        <f t="shared" si="7"/>
        <v>1.0325408033942152</v>
      </c>
      <c r="F114" s="263">
        <f t="shared" si="8"/>
        <v>535186.54</v>
      </c>
    </row>
    <row r="115" spans="1:6" ht="15">
      <c r="A115" s="260" t="s">
        <v>65</v>
      </c>
      <c r="B115" s="261">
        <v>347129.76</v>
      </c>
      <c r="C115" s="261">
        <v>171727.74</v>
      </c>
      <c r="D115" s="261">
        <v>205359.81999999998</v>
      </c>
      <c r="E115" s="262">
        <f t="shared" si="7"/>
        <v>1.0322022659815067</v>
      </c>
      <c r="F115" s="263">
        <f t="shared" si="8"/>
        <v>313497.68000000005</v>
      </c>
    </row>
    <row r="116" spans="1:6" ht="15">
      <c r="A116" s="260" t="s">
        <v>49</v>
      </c>
      <c r="B116" s="261">
        <v>1201670.44</v>
      </c>
      <c r="C116" s="261">
        <v>498046.52</v>
      </c>
      <c r="D116" s="261">
        <v>568755.21</v>
      </c>
      <c r="E116" s="262">
        <f t="shared" si="7"/>
        <v>0.9969672665032899</v>
      </c>
      <c r="F116" s="263">
        <f t="shared" si="8"/>
        <v>1130961.75</v>
      </c>
    </row>
    <row r="117" spans="1:6" ht="15">
      <c r="A117" s="260" t="s">
        <v>50</v>
      </c>
      <c r="B117" s="261">
        <v>1182030.56</v>
      </c>
      <c r="C117" s="261">
        <v>528630.69</v>
      </c>
      <c r="D117" s="261">
        <v>613853.1900000001</v>
      </c>
      <c r="E117" s="262">
        <f t="shared" si="7"/>
        <v>1.0654385170103229</v>
      </c>
      <c r="F117" s="263">
        <f t="shared" si="8"/>
        <v>1096808.06</v>
      </c>
    </row>
    <row r="118" spans="1:6" ht="15">
      <c r="A118" s="260" t="s">
        <v>84</v>
      </c>
      <c r="B118" s="261">
        <v>760767.68</v>
      </c>
      <c r="C118" s="261">
        <v>342117.73</v>
      </c>
      <c r="D118" s="261">
        <v>435008.99</v>
      </c>
      <c r="E118" s="262">
        <f t="shared" si="7"/>
        <v>1.0084031628433137</v>
      </c>
      <c r="F118" s="263">
        <f t="shared" si="8"/>
        <v>667876.4200000002</v>
      </c>
    </row>
    <row r="119" spans="1:6" ht="15">
      <c r="A119" s="260" t="s">
        <v>66</v>
      </c>
      <c r="B119" s="261">
        <v>1012111.98</v>
      </c>
      <c r="C119" s="261">
        <v>483647.15</v>
      </c>
      <c r="D119" s="261">
        <v>633810.68</v>
      </c>
      <c r="E119" s="262">
        <f t="shared" si="7"/>
        <v>1.0726301733162102</v>
      </c>
      <c r="F119" s="263">
        <f t="shared" si="8"/>
        <v>861948.4499999998</v>
      </c>
    </row>
    <row r="120" spans="1:6" ht="15">
      <c r="A120" s="260" t="s">
        <v>33</v>
      </c>
      <c r="B120" s="261">
        <v>1517551.91</v>
      </c>
      <c r="C120" s="261">
        <v>579656.67</v>
      </c>
      <c r="D120" s="261">
        <v>622564.25</v>
      </c>
      <c r="E120" s="262">
        <f t="shared" si="7"/>
        <v>0.9069151399457993</v>
      </c>
      <c r="F120" s="263">
        <f t="shared" si="8"/>
        <v>1474644.33</v>
      </c>
    </row>
    <row r="121" spans="1:6" ht="15">
      <c r="A121" s="260" t="s">
        <v>67</v>
      </c>
      <c r="B121" s="261">
        <v>555885.46</v>
      </c>
      <c r="C121" s="261">
        <v>288806.73</v>
      </c>
      <c r="D121" s="261">
        <v>340397.23000000004</v>
      </c>
      <c r="E121" s="262">
        <f t="shared" si="7"/>
        <v>1.0022980903533738</v>
      </c>
      <c r="F121" s="263">
        <f t="shared" si="8"/>
        <v>504294.9599999999</v>
      </c>
    </row>
    <row r="122" spans="1:6" ht="15">
      <c r="A122" s="260" t="s">
        <v>68</v>
      </c>
      <c r="B122" s="261">
        <v>323895.96</v>
      </c>
      <c r="C122" s="261">
        <v>186000.21</v>
      </c>
      <c r="D122" s="261">
        <v>206077.69</v>
      </c>
      <c r="E122" s="262">
        <f t="shared" si="7"/>
        <v>0.928267889368218</v>
      </c>
      <c r="F122" s="263">
        <f t="shared" si="8"/>
        <v>303818.48000000004</v>
      </c>
    </row>
    <row r="123" spans="1:6" ht="15">
      <c r="A123" s="260" t="s">
        <v>56</v>
      </c>
      <c r="B123" s="261">
        <v>1927307.42</v>
      </c>
      <c r="C123" s="261">
        <v>489740.9</v>
      </c>
      <c r="D123" s="261">
        <v>624694.5800000001</v>
      </c>
      <c r="E123" s="262">
        <f t="shared" si="7"/>
        <v>1.089081806984229</v>
      </c>
      <c r="F123" s="263">
        <f t="shared" si="8"/>
        <v>1792353.7399999998</v>
      </c>
    </row>
    <row r="124" spans="1:6" ht="15">
      <c r="A124" s="249" t="s">
        <v>129</v>
      </c>
      <c r="B124" s="261">
        <v>1836793.34</v>
      </c>
      <c r="C124" s="261">
        <v>0</v>
      </c>
      <c r="D124" s="261">
        <v>1000</v>
      </c>
      <c r="E124" s="262" t="e">
        <f t="shared" si="7"/>
        <v>#DIV/0!</v>
      </c>
      <c r="F124" s="263">
        <f t="shared" si="8"/>
        <v>1835793.34</v>
      </c>
    </row>
    <row r="125" spans="1:6" ht="15">
      <c r="A125" s="249" t="s">
        <v>147</v>
      </c>
      <c r="B125" s="261">
        <v>1450643.06</v>
      </c>
      <c r="C125" s="261">
        <v>426435.88</v>
      </c>
      <c r="D125" s="261">
        <v>496079.06</v>
      </c>
      <c r="E125" s="262">
        <f t="shared" si="7"/>
        <v>0.9222614038225362</v>
      </c>
      <c r="F125" s="263">
        <f t="shared" si="8"/>
        <v>1380999.88</v>
      </c>
    </row>
    <row r="126" spans="1:6" ht="15">
      <c r="A126" s="249" t="s">
        <v>140</v>
      </c>
      <c r="B126" s="261">
        <v>1610239.08</v>
      </c>
      <c r="C126" s="261">
        <v>486804.86</v>
      </c>
      <c r="D126" s="261">
        <v>568486.4900000001</v>
      </c>
      <c r="E126" s="262">
        <f t="shared" si="7"/>
        <v>1.0372081022236759</v>
      </c>
      <c r="F126" s="263">
        <f t="shared" si="8"/>
        <v>1528557.4499999997</v>
      </c>
    </row>
    <row r="127" spans="1:6" ht="15">
      <c r="A127" s="249" t="s">
        <v>144</v>
      </c>
      <c r="B127" s="261">
        <v>1579933.22</v>
      </c>
      <c r="C127" s="261">
        <v>442679.08</v>
      </c>
      <c r="D127" s="261">
        <v>451064.93</v>
      </c>
      <c r="E127" s="262">
        <f t="shared" si="7"/>
        <v>0.8457064405524424</v>
      </c>
      <c r="F127" s="263">
        <f t="shared" si="8"/>
        <v>1571547.37</v>
      </c>
    </row>
    <row r="128" spans="1:6" ht="15">
      <c r="A128" s="249" t="s">
        <v>134</v>
      </c>
      <c r="B128" s="261">
        <v>2019152.37</v>
      </c>
      <c r="C128" s="261">
        <v>402584.64</v>
      </c>
      <c r="D128" s="261">
        <v>296265.49</v>
      </c>
      <c r="E128" s="262">
        <f t="shared" si="7"/>
        <v>0.6579141164620981</v>
      </c>
      <c r="F128" s="263">
        <f t="shared" si="8"/>
        <v>2125471.5200000005</v>
      </c>
    </row>
    <row r="129" spans="1:6" ht="15">
      <c r="A129" s="249" t="s">
        <v>130</v>
      </c>
      <c r="B129" s="261">
        <v>1704944.57</v>
      </c>
      <c r="C129" s="261">
        <v>737229.02</v>
      </c>
      <c r="D129" s="261">
        <v>944929.96</v>
      </c>
      <c r="E129" s="262">
        <f t="shared" si="7"/>
        <v>1.0390750196515197</v>
      </c>
      <c r="F129" s="263">
        <f t="shared" si="8"/>
        <v>1497243.63</v>
      </c>
    </row>
    <row r="130" spans="1:6" ht="15">
      <c r="A130" s="249" t="s">
        <v>69</v>
      </c>
      <c r="B130" s="261">
        <v>1238626.01</v>
      </c>
      <c r="C130" s="261">
        <v>543222.8</v>
      </c>
      <c r="D130" s="261">
        <v>576213.11</v>
      </c>
      <c r="E130" s="262">
        <f t="shared" si="7"/>
        <v>0.9656260045981319</v>
      </c>
      <c r="F130" s="263">
        <f t="shared" si="8"/>
        <v>1205635.7000000002</v>
      </c>
    </row>
    <row r="131" spans="1:6" ht="15">
      <c r="A131" s="249" t="s">
        <v>138</v>
      </c>
      <c r="B131" s="261">
        <v>3089115.6</v>
      </c>
      <c r="C131" s="261">
        <v>739357.93</v>
      </c>
      <c r="D131" s="261">
        <v>902830.77</v>
      </c>
      <c r="E131" s="262">
        <f>D131/C103</f>
        <v>1.0318611944837768</v>
      </c>
      <c r="F131" s="263">
        <f>B131+C131-D131</f>
        <v>2925642.7600000002</v>
      </c>
    </row>
    <row r="132" spans="1:6" ht="15">
      <c r="A132" s="264" t="s">
        <v>149</v>
      </c>
      <c r="B132" s="261">
        <v>503372.86</v>
      </c>
      <c r="C132" s="261">
        <v>308241.36</v>
      </c>
      <c r="D132" s="261">
        <v>183039.92</v>
      </c>
      <c r="E132" s="262">
        <f>D132/C104</f>
        <v>0.3636269146493119</v>
      </c>
      <c r="F132" s="263">
        <f>B132+C132-D132</f>
        <v>628574.2999999999</v>
      </c>
    </row>
    <row r="133" spans="1:6" ht="15.75" thickBot="1">
      <c r="A133" s="265" t="s">
        <v>150</v>
      </c>
      <c r="B133" s="266">
        <v>694083.02</v>
      </c>
      <c r="C133" s="266">
        <v>355197.87</v>
      </c>
      <c r="D133" s="266">
        <v>249927.96999999997</v>
      </c>
      <c r="E133" s="267">
        <f>D133/C105</f>
        <v>0.36008368278480574</v>
      </c>
      <c r="F133" s="268">
        <f>B133+C133-D133</f>
        <v>799352.9200000002</v>
      </c>
    </row>
    <row r="134" spans="1:6" ht="15.75" thickBot="1">
      <c r="A134" s="231" t="s">
        <v>75</v>
      </c>
      <c r="B134" s="232">
        <f>SUM(B109:B132)</f>
        <v>32169401.04</v>
      </c>
      <c r="C134" s="232">
        <f>SUM(C109:C132)</f>
        <v>10740077.15</v>
      </c>
      <c r="D134" s="232">
        <f>SUM(D109:D132)</f>
        <v>12571316.590000002</v>
      </c>
      <c r="E134" s="233">
        <f>D134/C106</f>
        <v>0.9779013413283093</v>
      </c>
      <c r="F134" s="235">
        <f>SUM(F109:F132)</f>
        <v>30338161.6</v>
      </c>
    </row>
    <row r="135" ht="15" thickBot="1"/>
    <row r="136" spans="1:6" ht="31.5" thickBot="1">
      <c r="A136" s="213" t="s">
        <v>114</v>
      </c>
      <c r="B136" s="214" t="s">
        <v>81</v>
      </c>
      <c r="C136" s="214" t="s">
        <v>143</v>
      </c>
      <c r="D136" s="214" t="s">
        <v>112</v>
      </c>
      <c r="E136" s="215" t="s">
        <v>113</v>
      </c>
      <c r="F136" s="216" t="s">
        <v>58</v>
      </c>
    </row>
    <row r="137" spans="1:6" ht="15">
      <c r="A137" s="269" t="s">
        <v>106</v>
      </c>
      <c r="B137" s="270"/>
      <c r="C137" s="270"/>
      <c r="D137" s="270"/>
      <c r="E137" s="271">
        <f>D137/C109</f>
        <v>0</v>
      </c>
      <c r="F137" s="272">
        <f>B137+C137-D137</f>
        <v>0</v>
      </c>
    </row>
    <row r="138" spans="1:6" ht="15">
      <c r="A138" s="221" t="s">
        <v>61</v>
      </c>
      <c r="B138" s="222"/>
      <c r="C138" s="222"/>
      <c r="D138" s="222"/>
      <c r="E138" s="219">
        <f>D138/C110</f>
        <v>0</v>
      </c>
      <c r="F138" s="220">
        <f aca="true" t="shared" si="9" ref="F138:F158">B138+C138-D138</f>
        <v>0</v>
      </c>
    </row>
    <row r="139" spans="1:6" ht="15">
      <c r="A139" s="221" t="s">
        <v>62</v>
      </c>
      <c r="B139" s="222"/>
      <c r="C139" s="222"/>
      <c r="D139" s="222"/>
      <c r="E139" s="219">
        <f>D139/C111</f>
        <v>0</v>
      </c>
      <c r="F139" s="220">
        <f t="shared" si="9"/>
        <v>0</v>
      </c>
    </row>
    <row r="140" spans="1:6" ht="15">
      <c r="A140" s="221" t="s">
        <v>63</v>
      </c>
      <c r="B140" s="222"/>
      <c r="C140" s="222"/>
      <c r="D140" s="222"/>
      <c r="E140" s="219">
        <f>D140/C112</f>
        <v>0</v>
      </c>
      <c r="F140" s="220">
        <f t="shared" si="9"/>
        <v>0</v>
      </c>
    </row>
    <row r="141" spans="1:6" ht="15">
      <c r="A141" s="221" t="s">
        <v>64</v>
      </c>
      <c r="B141" s="222"/>
      <c r="C141" s="222"/>
      <c r="D141" s="222"/>
      <c r="E141" s="219">
        <f>D141/C113</f>
        <v>0</v>
      </c>
      <c r="F141" s="220">
        <f t="shared" si="9"/>
        <v>0</v>
      </c>
    </row>
    <row r="142" spans="1:6" ht="15">
      <c r="A142" s="221" t="s">
        <v>1</v>
      </c>
      <c r="B142" s="222"/>
      <c r="C142" s="222"/>
      <c r="D142" s="222"/>
      <c r="E142" s="219">
        <f>D142/C114</f>
        <v>0</v>
      </c>
      <c r="F142" s="220">
        <f t="shared" si="9"/>
        <v>0</v>
      </c>
    </row>
    <row r="143" spans="1:6" ht="15">
      <c r="A143" s="221" t="s">
        <v>65</v>
      </c>
      <c r="B143" s="222"/>
      <c r="C143" s="222"/>
      <c r="D143" s="222"/>
      <c r="E143" s="219">
        <f>D143/C115</f>
        <v>0</v>
      </c>
      <c r="F143" s="220">
        <f t="shared" si="9"/>
        <v>0</v>
      </c>
    </row>
    <row r="144" spans="1:6" ht="15">
      <c r="A144" s="221" t="s">
        <v>49</v>
      </c>
      <c r="B144" s="222"/>
      <c r="C144" s="222"/>
      <c r="D144" s="222"/>
      <c r="E144" s="219">
        <f>D144/C116</f>
        <v>0</v>
      </c>
      <c r="F144" s="220">
        <f t="shared" si="9"/>
        <v>0</v>
      </c>
    </row>
    <row r="145" spans="1:6" ht="15">
      <c r="A145" s="221" t="s">
        <v>50</v>
      </c>
      <c r="B145" s="222"/>
      <c r="C145" s="222"/>
      <c r="D145" s="222"/>
      <c r="E145" s="219">
        <f>D145/C117</f>
        <v>0</v>
      </c>
      <c r="F145" s="220">
        <f t="shared" si="9"/>
        <v>0</v>
      </c>
    </row>
    <row r="146" spans="1:6" ht="15">
      <c r="A146" s="221" t="s">
        <v>84</v>
      </c>
      <c r="B146" s="222"/>
      <c r="C146" s="222"/>
      <c r="D146" s="222"/>
      <c r="E146" s="219">
        <f>D146/C118</f>
        <v>0</v>
      </c>
      <c r="F146" s="220">
        <f t="shared" si="9"/>
        <v>0</v>
      </c>
    </row>
    <row r="147" spans="1:6" ht="15">
      <c r="A147" s="221" t="s">
        <v>66</v>
      </c>
      <c r="B147" s="222"/>
      <c r="C147" s="222"/>
      <c r="D147" s="222"/>
      <c r="E147" s="219">
        <f>D147/C119</f>
        <v>0</v>
      </c>
      <c r="F147" s="220">
        <f t="shared" si="9"/>
        <v>0</v>
      </c>
    </row>
    <row r="148" spans="1:6" ht="15">
      <c r="A148" s="221" t="s">
        <v>33</v>
      </c>
      <c r="B148" s="222"/>
      <c r="C148" s="222"/>
      <c r="D148" s="222"/>
      <c r="E148" s="219">
        <f>D148/C120</f>
        <v>0</v>
      </c>
      <c r="F148" s="220">
        <f t="shared" si="9"/>
        <v>0</v>
      </c>
    </row>
    <row r="149" spans="1:6" ht="15">
      <c r="A149" s="221" t="s">
        <v>67</v>
      </c>
      <c r="B149" s="222"/>
      <c r="C149" s="222"/>
      <c r="D149" s="222"/>
      <c r="E149" s="219">
        <f>D149/C121</f>
        <v>0</v>
      </c>
      <c r="F149" s="220">
        <f t="shared" si="9"/>
        <v>0</v>
      </c>
    </row>
    <row r="150" spans="1:6" ht="15">
      <c r="A150" s="221" t="s">
        <v>68</v>
      </c>
      <c r="B150" s="222"/>
      <c r="C150" s="222"/>
      <c r="D150" s="222"/>
      <c r="E150" s="219">
        <f>D150/C122</f>
        <v>0</v>
      </c>
      <c r="F150" s="220">
        <f t="shared" si="9"/>
        <v>0</v>
      </c>
    </row>
    <row r="151" spans="1:6" ht="15">
      <c r="A151" s="221" t="s">
        <v>56</v>
      </c>
      <c r="B151" s="222"/>
      <c r="C151" s="222"/>
      <c r="D151" s="222"/>
      <c r="E151" s="219">
        <f>D151/C123</f>
        <v>0</v>
      </c>
      <c r="F151" s="220">
        <f t="shared" si="9"/>
        <v>0</v>
      </c>
    </row>
    <row r="152" spans="1:6" ht="15">
      <c r="A152" s="273" t="s">
        <v>129</v>
      </c>
      <c r="B152" s="222"/>
      <c r="C152" s="222"/>
      <c r="D152" s="222"/>
      <c r="E152" s="219" t="e">
        <f>D152/C124</f>
        <v>#DIV/0!</v>
      </c>
      <c r="F152" s="220">
        <f t="shared" si="9"/>
        <v>0</v>
      </c>
    </row>
    <row r="153" spans="1:6" ht="15">
      <c r="A153" s="273" t="s">
        <v>147</v>
      </c>
      <c r="B153" s="222"/>
      <c r="C153" s="222"/>
      <c r="D153" s="222"/>
      <c r="E153" s="219">
        <f>D153/C125</f>
        <v>0</v>
      </c>
      <c r="F153" s="220">
        <f t="shared" si="9"/>
        <v>0</v>
      </c>
    </row>
    <row r="154" spans="1:6" ht="15">
      <c r="A154" s="273" t="s">
        <v>140</v>
      </c>
      <c r="B154" s="222"/>
      <c r="C154" s="222"/>
      <c r="D154" s="222"/>
      <c r="E154" s="219">
        <f>D154/C126</f>
        <v>0</v>
      </c>
      <c r="F154" s="220">
        <f t="shared" si="9"/>
        <v>0</v>
      </c>
    </row>
    <row r="155" spans="1:6" ht="15">
      <c r="A155" s="273" t="s">
        <v>144</v>
      </c>
      <c r="B155" s="222"/>
      <c r="C155" s="222"/>
      <c r="D155" s="222"/>
      <c r="E155" s="219">
        <f>D155/C127</f>
        <v>0</v>
      </c>
      <c r="F155" s="220">
        <f t="shared" si="9"/>
        <v>0</v>
      </c>
    </row>
    <row r="156" spans="1:6" ht="15">
      <c r="A156" s="273" t="s">
        <v>134</v>
      </c>
      <c r="B156" s="227"/>
      <c r="C156" s="227"/>
      <c r="D156" s="227"/>
      <c r="E156" s="219">
        <f>D156/C128</f>
        <v>0</v>
      </c>
      <c r="F156" s="220">
        <f t="shared" si="9"/>
        <v>0</v>
      </c>
    </row>
    <row r="157" spans="1:6" ht="15">
      <c r="A157" s="273" t="s">
        <v>130</v>
      </c>
      <c r="B157" s="229"/>
      <c r="C157" s="229"/>
      <c r="D157" s="229"/>
      <c r="E157" s="219">
        <f>D157/C129</f>
        <v>0</v>
      </c>
      <c r="F157" s="220">
        <f t="shared" si="9"/>
        <v>0</v>
      </c>
    </row>
    <row r="158" spans="1:6" ht="15">
      <c r="A158" s="273" t="s">
        <v>69</v>
      </c>
      <c r="B158" s="227"/>
      <c r="C158" s="227"/>
      <c r="D158" s="227"/>
      <c r="E158" s="238">
        <f>D158/C130</f>
        <v>0</v>
      </c>
      <c r="F158" s="239">
        <f t="shared" si="9"/>
        <v>0</v>
      </c>
    </row>
    <row r="159" spans="1:6" ht="15">
      <c r="A159" s="274" t="s">
        <v>138</v>
      </c>
      <c r="B159" s="229"/>
      <c r="C159" s="229"/>
      <c r="D159" s="229"/>
      <c r="E159" s="262">
        <f>D159/C131</f>
        <v>0</v>
      </c>
      <c r="F159" s="275">
        <f>B159+C159-D159</f>
        <v>0</v>
      </c>
    </row>
    <row r="160" spans="1:6" ht="15">
      <c r="A160" s="276" t="s">
        <v>149</v>
      </c>
      <c r="B160" s="227"/>
      <c r="C160" s="227"/>
      <c r="D160" s="227"/>
      <c r="E160" s="262">
        <f>D160/C132</f>
        <v>0</v>
      </c>
      <c r="F160" s="275">
        <f>B160+C160-D160</f>
        <v>0</v>
      </c>
    </row>
    <row r="161" spans="1:6" ht="18" customHeight="1" thickBot="1">
      <c r="A161" s="277" t="s">
        <v>150</v>
      </c>
      <c r="B161" s="206"/>
      <c r="C161" s="206"/>
      <c r="D161" s="206"/>
      <c r="E161" s="267">
        <f>D161/C133</f>
        <v>0</v>
      </c>
      <c r="F161" s="278">
        <f>B161+C161-D161</f>
        <v>0</v>
      </c>
    </row>
    <row r="162" spans="1:6" ht="15.75" thickBot="1">
      <c r="A162" s="231" t="s">
        <v>75</v>
      </c>
      <c r="B162" s="232">
        <f>SUM(B137:B160)</f>
        <v>0</v>
      </c>
      <c r="C162" s="232">
        <f>SUM(C137:C160)</f>
        <v>0</v>
      </c>
      <c r="D162" s="232">
        <f>SUM(D137:D160)</f>
        <v>0</v>
      </c>
      <c r="E162" s="232" t="e">
        <f>SUM(E137:E160)</f>
        <v>#DIV/0!</v>
      </c>
      <c r="F162" s="235">
        <f>SUM(F137:F160)</f>
        <v>0</v>
      </c>
    </row>
    <row r="163" ht="15" thickBot="1"/>
    <row r="164" spans="1:6" ht="31.5" thickBot="1">
      <c r="A164" s="213" t="s">
        <v>118</v>
      </c>
      <c r="B164" s="214" t="s">
        <v>81</v>
      </c>
      <c r="C164" s="214" t="s">
        <v>116</v>
      </c>
      <c r="D164" s="214" t="s">
        <v>117</v>
      </c>
      <c r="E164" s="215" t="s">
        <v>59</v>
      </c>
      <c r="F164" s="216" t="s">
        <v>58</v>
      </c>
    </row>
    <row r="165" spans="1:6" ht="15">
      <c r="A165" s="217" t="s">
        <v>106</v>
      </c>
      <c r="B165" s="218"/>
      <c r="C165" s="218"/>
      <c r="D165" s="218"/>
      <c r="E165" s="219" t="e">
        <f>D165/C137</f>
        <v>#DIV/0!</v>
      </c>
      <c r="F165" s="220">
        <f>B165+C165-D165</f>
        <v>0</v>
      </c>
    </row>
    <row r="166" spans="1:6" ht="15">
      <c r="A166" s="221" t="s">
        <v>61</v>
      </c>
      <c r="B166" s="218"/>
      <c r="C166" s="218"/>
      <c r="D166" s="218"/>
      <c r="E166" s="219" t="e">
        <f>D166/C138</f>
        <v>#DIV/0!</v>
      </c>
      <c r="F166" s="220">
        <f aca="true" t="shared" si="10" ref="F166:F176">B166+C166-D166</f>
        <v>0</v>
      </c>
    </row>
    <row r="167" spans="1:6" ht="15">
      <c r="A167" s="221" t="s">
        <v>62</v>
      </c>
      <c r="B167" s="218"/>
      <c r="C167" s="218"/>
      <c r="D167" s="218"/>
      <c r="E167" s="219" t="e">
        <f>D167/C139</f>
        <v>#DIV/0!</v>
      </c>
      <c r="F167" s="220">
        <f t="shared" si="10"/>
        <v>0</v>
      </c>
    </row>
    <row r="168" spans="1:6" ht="15">
      <c r="A168" s="221" t="s">
        <v>63</v>
      </c>
      <c r="B168" s="218"/>
      <c r="C168" s="218"/>
      <c r="D168" s="218"/>
      <c r="E168" s="219" t="e">
        <f>D168/C140</f>
        <v>#DIV/0!</v>
      </c>
      <c r="F168" s="220">
        <f t="shared" si="10"/>
        <v>0</v>
      </c>
    </row>
    <row r="169" spans="1:6" ht="15">
      <c r="A169" s="221" t="s">
        <v>64</v>
      </c>
      <c r="B169" s="218"/>
      <c r="C169" s="218"/>
      <c r="D169" s="218"/>
      <c r="E169" s="219" t="e">
        <f>D169/C141</f>
        <v>#DIV/0!</v>
      </c>
      <c r="F169" s="220">
        <f t="shared" si="10"/>
        <v>0</v>
      </c>
    </row>
    <row r="170" spans="1:6" ht="15">
      <c r="A170" s="221" t="s">
        <v>1</v>
      </c>
      <c r="B170" s="218"/>
      <c r="C170" s="218"/>
      <c r="D170" s="218"/>
      <c r="E170" s="219" t="e">
        <f>D170/C142</f>
        <v>#DIV/0!</v>
      </c>
      <c r="F170" s="220">
        <f t="shared" si="10"/>
        <v>0</v>
      </c>
    </row>
    <row r="171" spans="1:6" ht="15">
      <c r="A171" s="221" t="s">
        <v>65</v>
      </c>
      <c r="B171" s="218"/>
      <c r="C171" s="218"/>
      <c r="D171" s="218"/>
      <c r="E171" s="219" t="e">
        <f>D171/C143</f>
        <v>#DIV/0!</v>
      </c>
      <c r="F171" s="220">
        <f t="shared" si="10"/>
        <v>0</v>
      </c>
    </row>
    <row r="172" spans="1:6" ht="15">
      <c r="A172" s="221" t="s">
        <v>49</v>
      </c>
      <c r="B172" s="218"/>
      <c r="C172" s="218"/>
      <c r="D172" s="218"/>
      <c r="E172" s="219" t="e">
        <f>D172/C144</f>
        <v>#DIV/0!</v>
      </c>
      <c r="F172" s="220">
        <f t="shared" si="10"/>
        <v>0</v>
      </c>
    </row>
    <row r="173" spans="1:6" ht="15">
      <c r="A173" s="221" t="s">
        <v>50</v>
      </c>
      <c r="B173" s="218"/>
      <c r="C173" s="218"/>
      <c r="D173" s="218"/>
      <c r="E173" s="219" t="e">
        <f>D173/C145</f>
        <v>#DIV/0!</v>
      </c>
      <c r="F173" s="220">
        <f t="shared" si="10"/>
        <v>0</v>
      </c>
    </row>
    <row r="174" spans="1:6" ht="15">
      <c r="A174" s="221" t="s">
        <v>84</v>
      </c>
      <c r="B174" s="218"/>
      <c r="C174" s="218"/>
      <c r="D174" s="218"/>
      <c r="E174" s="219" t="e">
        <f>D174/C146</f>
        <v>#DIV/0!</v>
      </c>
      <c r="F174" s="220">
        <f t="shared" si="10"/>
        <v>0</v>
      </c>
    </row>
    <row r="175" spans="1:6" ht="15">
      <c r="A175" s="221" t="s">
        <v>66</v>
      </c>
      <c r="B175" s="218"/>
      <c r="C175" s="218"/>
      <c r="D175" s="218"/>
      <c r="E175" s="219" t="e">
        <f>D175/C147</f>
        <v>#DIV/0!</v>
      </c>
      <c r="F175" s="220">
        <f t="shared" si="10"/>
        <v>0</v>
      </c>
    </row>
    <row r="176" spans="1:6" ht="15">
      <c r="A176" s="221" t="s">
        <v>33</v>
      </c>
      <c r="B176" s="218"/>
      <c r="C176" s="218"/>
      <c r="D176" s="218"/>
      <c r="E176" s="219" t="e">
        <f>D176/C148</f>
        <v>#DIV/0!</v>
      </c>
      <c r="F176" s="220">
        <f t="shared" si="10"/>
        <v>0</v>
      </c>
    </row>
    <row r="177" spans="1:6" ht="15">
      <c r="A177" s="221" t="s">
        <v>67</v>
      </c>
      <c r="B177" s="218"/>
      <c r="C177" s="218"/>
      <c r="D177" s="218"/>
      <c r="E177" s="219" t="e">
        <f>D177/C149</f>
        <v>#DIV/0!</v>
      </c>
      <c r="F177" s="220">
        <f aca="true" t="shared" si="11" ref="F177:F186">B177+C177-D177</f>
        <v>0</v>
      </c>
    </row>
    <row r="178" spans="1:6" ht="15">
      <c r="A178" s="221" t="s">
        <v>68</v>
      </c>
      <c r="B178" s="218"/>
      <c r="C178" s="218"/>
      <c r="D178" s="218"/>
      <c r="E178" s="219" t="e">
        <f>D178/C150</f>
        <v>#DIV/0!</v>
      </c>
      <c r="F178" s="220">
        <f t="shared" si="11"/>
        <v>0</v>
      </c>
    </row>
    <row r="179" spans="1:6" ht="15">
      <c r="A179" s="221" t="s">
        <v>56</v>
      </c>
      <c r="B179" s="218"/>
      <c r="C179" s="218"/>
      <c r="D179" s="218"/>
      <c r="E179" s="219" t="e">
        <f>D179/C151</f>
        <v>#DIV/0!</v>
      </c>
      <c r="F179" s="220">
        <f t="shared" si="11"/>
        <v>0</v>
      </c>
    </row>
    <row r="180" spans="1:6" ht="15">
      <c r="A180" s="249" t="s">
        <v>129</v>
      </c>
      <c r="B180" s="218"/>
      <c r="C180" s="218"/>
      <c r="D180" s="218"/>
      <c r="E180" s="219" t="e">
        <f>D180/C152</f>
        <v>#DIV/0!</v>
      </c>
      <c r="F180" s="220">
        <f t="shared" si="11"/>
        <v>0</v>
      </c>
    </row>
    <row r="181" spans="1:6" ht="15">
      <c r="A181" s="249" t="s">
        <v>147</v>
      </c>
      <c r="B181" s="218"/>
      <c r="C181" s="218"/>
      <c r="D181" s="218"/>
      <c r="E181" s="219" t="e">
        <f>D181/C153</f>
        <v>#DIV/0!</v>
      </c>
      <c r="F181" s="220">
        <f t="shared" si="11"/>
        <v>0</v>
      </c>
    </row>
    <row r="182" spans="1:6" ht="15">
      <c r="A182" s="249" t="s">
        <v>140</v>
      </c>
      <c r="B182" s="218"/>
      <c r="C182" s="218"/>
      <c r="D182" s="218"/>
      <c r="E182" s="219" t="e">
        <f>D182/C154</f>
        <v>#DIV/0!</v>
      </c>
      <c r="F182" s="220">
        <f t="shared" si="11"/>
        <v>0</v>
      </c>
    </row>
    <row r="183" spans="1:6" ht="15">
      <c r="A183" s="249" t="s">
        <v>144</v>
      </c>
      <c r="B183" s="218"/>
      <c r="C183" s="218"/>
      <c r="D183" s="218"/>
      <c r="E183" s="219" t="e">
        <f>D183/C155</f>
        <v>#DIV/0!</v>
      </c>
      <c r="F183" s="220">
        <f t="shared" si="11"/>
        <v>0</v>
      </c>
    </row>
    <row r="184" spans="1:6" ht="15">
      <c r="A184" s="249" t="s">
        <v>134</v>
      </c>
      <c r="B184" s="218"/>
      <c r="C184" s="218"/>
      <c r="D184" s="218"/>
      <c r="E184" s="219" t="e">
        <f>D184/C156</f>
        <v>#DIV/0!</v>
      </c>
      <c r="F184" s="220">
        <f t="shared" si="11"/>
        <v>0</v>
      </c>
    </row>
    <row r="185" spans="1:6" ht="15">
      <c r="A185" s="249" t="s">
        <v>130</v>
      </c>
      <c r="B185" s="218"/>
      <c r="C185" s="218"/>
      <c r="D185" s="218"/>
      <c r="E185" s="219" t="e">
        <f>D185/C157</f>
        <v>#DIV/0!</v>
      </c>
      <c r="F185" s="220">
        <f t="shared" si="11"/>
        <v>0</v>
      </c>
    </row>
    <row r="186" spans="1:6" ht="15">
      <c r="A186" s="249" t="s">
        <v>69</v>
      </c>
      <c r="B186" s="218"/>
      <c r="C186" s="218"/>
      <c r="D186" s="218"/>
      <c r="E186" s="219" t="e">
        <f>D186/C158</f>
        <v>#DIV/0!</v>
      </c>
      <c r="F186" s="220">
        <f t="shared" si="11"/>
        <v>0</v>
      </c>
    </row>
    <row r="187" spans="1:6" ht="15">
      <c r="A187" s="250" t="s">
        <v>138</v>
      </c>
      <c r="B187" s="218"/>
      <c r="C187" s="218"/>
      <c r="D187" s="218"/>
      <c r="E187" s="219" t="e">
        <f>D187/C159</f>
        <v>#DIV/0!</v>
      </c>
      <c r="F187" s="220">
        <f>B187+C187-D187</f>
        <v>0</v>
      </c>
    </row>
    <row r="188" spans="1:6" ht="15">
      <c r="A188" s="276" t="s">
        <v>149</v>
      </c>
      <c r="B188" s="227"/>
      <c r="C188" s="227"/>
      <c r="D188" s="227"/>
      <c r="E188" s="262" t="e">
        <f>D188/C160</f>
        <v>#DIV/0!</v>
      </c>
      <c r="F188" s="275">
        <f>B188+C188-D188</f>
        <v>0</v>
      </c>
    </row>
    <row r="189" spans="1:6" ht="15.75" thickBot="1">
      <c r="A189" s="277" t="s">
        <v>150</v>
      </c>
      <c r="B189" s="206"/>
      <c r="C189" s="206"/>
      <c r="D189" s="206"/>
      <c r="E189" s="267" t="e">
        <f>D189/C161</f>
        <v>#DIV/0!</v>
      </c>
      <c r="F189" s="278">
        <f>B189+C189-D189</f>
        <v>0</v>
      </c>
    </row>
    <row r="190" spans="1:6" ht="15.75" thickBot="1">
      <c r="A190" s="231" t="s">
        <v>75</v>
      </c>
      <c r="B190" s="232">
        <f>SUM(B165:B188)</f>
        <v>0</v>
      </c>
      <c r="C190" s="232">
        <f>SUM(C165:C188)</f>
        <v>0</v>
      </c>
      <c r="D190" s="232">
        <f>SUM(D165:D188)</f>
        <v>0</v>
      </c>
      <c r="E190" s="233" t="e">
        <f>D190/C162</f>
        <v>#DIV/0!</v>
      </c>
      <c r="F190" s="235">
        <f>SUM(F165:F188)</f>
        <v>0</v>
      </c>
    </row>
    <row r="191" ht="15" thickBot="1"/>
    <row r="192" spans="1:6" ht="31.5" thickBot="1">
      <c r="A192" s="213" t="s">
        <v>121</v>
      </c>
      <c r="B192" s="214" t="s">
        <v>81</v>
      </c>
      <c r="C192" s="214" t="s">
        <v>146</v>
      </c>
      <c r="D192" s="214" t="s">
        <v>120</v>
      </c>
      <c r="E192" s="215" t="s">
        <v>145</v>
      </c>
      <c r="F192" s="216" t="s">
        <v>58</v>
      </c>
    </row>
    <row r="193" spans="1:6" ht="15">
      <c r="A193" s="217" t="s">
        <v>106</v>
      </c>
      <c r="B193" s="218"/>
      <c r="C193" s="218"/>
      <c r="D193" s="218"/>
      <c r="E193" s="219" t="e">
        <f>D193/C165</f>
        <v>#DIV/0!</v>
      </c>
      <c r="F193" s="220">
        <f>B193+C193-D193</f>
        <v>0</v>
      </c>
    </row>
    <row r="194" spans="1:6" ht="15">
      <c r="A194" s="221" t="s">
        <v>61</v>
      </c>
      <c r="B194" s="218"/>
      <c r="C194" s="218"/>
      <c r="D194" s="218"/>
      <c r="E194" s="219" t="e">
        <f>D194/C166</f>
        <v>#DIV/0!</v>
      </c>
      <c r="F194" s="220">
        <f aca="true" t="shared" si="12" ref="F194:F204">B194+C194-D194</f>
        <v>0</v>
      </c>
    </row>
    <row r="195" spans="1:6" ht="15">
      <c r="A195" s="221" t="s">
        <v>62</v>
      </c>
      <c r="B195" s="218"/>
      <c r="C195" s="218"/>
      <c r="D195" s="218"/>
      <c r="E195" s="219" t="e">
        <f>D195/C167</f>
        <v>#DIV/0!</v>
      </c>
      <c r="F195" s="220">
        <f t="shared" si="12"/>
        <v>0</v>
      </c>
    </row>
    <row r="196" spans="1:6" ht="15">
      <c r="A196" s="221" t="s">
        <v>63</v>
      </c>
      <c r="B196" s="218"/>
      <c r="C196" s="218"/>
      <c r="D196" s="218"/>
      <c r="E196" s="219" t="e">
        <f>D196/C168</f>
        <v>#DIV/0!</v>
      </c>
      <c r="F196" s="220">
        <f t="shared" si="12"/>
        <v>0</v>
      </c>
    </row>
    <row r="197" spans="1:6" ht="15">
      <c r="A197" s="221" t="s">
        <v>64</v>
      </c>
      <c r="B197" s="218"/>
      <c r="C197" s="218"/>
      <c r="D197" s="218"/>
      <c r="E197" s="219" t="e">
        <f>D197/C169</f>
        <v>#DIV/0!</v>
      </c>
      <c r="F197" s="220">
        <f t="shared" si="12"/>
        <v>0</v>
      </c>
    </row>
    <row r="198" spans="1:6" ht="15">
      <c r="A198" s="221" t="s">
        <v>1</v>
      </c>
      <c r="B198" s="218"/>
      <c r="C198" s="218"/>
      <c r="D198" s="218"/>
      <c r="E198" s="219" t="e">
        <f>D198/C170</f>
        <v>#DIV/0!</v>
      </c>
      <c r="F198" s="220">
        <f t="shared" si="12"/>
        <v>0</v>
      </c>
    </row>
    <row r="199" spans="1:6" ht="15">
      <c r="A199" s="221" t="s">
        <v>65</v>
      </c>
      <c r="B199" s="218"/>
      <c r="C199" s="218"/>
      <c r="D199" s="218"/>
      <c r="E199" s="219" t="e">
        <f>D199/C171</f>
        <v>#DIV/0!</v>
      </c>
      <c r="F199" s="220">
        <f t="shared" si="12"/>
        <v>0</v>
      </c>
    </row>
    <row r="200" spans="1:6" ht="15">
      <c r="A200" s="221" t="s">
        <v>49</v>
      </c>
      <c r="B200" s="218"/>
      <c r="C200" s="218"/>
      <c r="D200" s="218"/>
      <c r="E200" s="219" t="e">
        <f>D200/C172</f>
        <v>#DIV/0!</v>
      </c>
      <c r="F200" s="220">
        <f t="shared" si="12"/>
        <v>0</v>
      </c>
    </row>
    <row r="201" spans="1:6" ht="15">
      <c r="A201" s="221" t="s">
        <v>50</v>
      </c>
      <c r="B201" s="218"/>
      <c r="C201" s="218"/>
      <c r="D201" s="218"/>
      <c r="E201" s="219" t="e">
        <f>D201/C173</f>
        <v>#DIV/0!</v>
      </c>
      <c r="F201" s="220">
        <f t="shared" si="12"/>
        <v>0</v>
      </c>
    </row>
    <row r="202" spans="1:6" ht="15">
      <c r="A202" s="221" t="s">
        <v>84</v>
      </c>
      <c r="B202" s="218"/>
      <c r="C202" s="218"/>
      <c r="D202" s="218"/>
      <c r="E202" s="219" t="e">
        <f>D202/C174</f>
        <v>#DIV/0!</v>
      </c>
      <c r="F202" s="220">
        <f t="shared" si="12"/>
        <v>0</v>
      </c>
    </row>
    <row r="203" spans="1:6" ht="15">
      <c r="A203" s="221" t="s">
        <v>66</v>
      </c>
      <c r="B203" s="218"/>
      <c r="C203" s="218"/>
      <c r="D203" s="218"/>
      <c r="E203" s="219" t="e">
        <f>D203/C175</f>
        <v>#DIV/0!</v>
      </c>
      <c r="F203" s="220">
        <f t="shared" si="12"/>
        <v>0</v>
      </c>
    </row>
    <row r="204" spans="1:6" ht="15">
      <c r="A204" s="221" t="s">
        <v>33</v>
      </c>
      <c r="B204" s="218"/>
      <c r="C204" s="218"/>
      <c r="D204" s="218"/>
      <c r="E204" s="219" t="e">
        <f>D204/C176</f>
        <v>#DIV/0!</v>
      </c>
      <c r="F204" s="220">
        <f t="shared" si="12"/>
        <v>0</v>
      </c>
    </row>
    <row r="205" spans="1:6" ht="15">
      <c r="A205" s="221" t="s">
        <v>67</v>
      </c>
      <c r="B205" s="218"/>
      <c r="C205" s="218"/>
      <c r="D205" s="218"/>
      <c r="E205" s="219" t="e">
        <f>D205/C177</f>
        <v>#DIV/0!</v>
      </c>
      <c r="F205" s="220">
        <f aca="true" t="shared" si="13" ref="F205:F214">B205+C205-D205</f>
        <v>0</v>
      </c>
    </row>
    <row r="206" spans="1:6" ht="15">
      <c r="A206" s="221" t="s">
        <v>68</v>
      </c>
      <c r="B206" s="218"/>
      <c r="C206" s="218"/>
      <c r="D206" s="218"/>
      <c r="E206" s="219" t="e">
        <f>D206/C178</f>
        <v>#DIV/0!</v>
      </c>
      <c r="F206" s="220">
        <f t="shared" si="13"/>
        <v>0</v>
      </c>
    </row>
    <row r="207" spans="1:6" ht="15">
      <c r="A207" s="221" t="s">
        <v>56</v>
      </c>
      <c r="B207" s="218"/>
      <c r="C207" s="218"/>
      <c r="D207" s="218"/>
      <c r="E207" s="219" t="e">
        <f>D207/C179</f>
        <v>#DIV/0!</v>
      </c>
      <c r="F207" s="220">
        <f t="shared" si="13"/>
        <v>0</v>
      </c>
    </row>
    <row r="208" spans="1:6" ht="15">
      <c r="A208" s="249" t="s">
        <v>129</v>
      </c>
      <c r="B208" s="218"/>
      <c r="C208" s="218"/>
      <c r="D208" s="218"/>
      <c r="E208" s="219" t="e">
        <f>D208/C180</f>
        <v>#DIV/0!</v>
      </c>
      <c r="F208" s="220">
        <f t="shared" si="13"/>
        <v>0</v>
      </c>
    </row>
    <row r="209" spans="1:6" ht="15">
      <c r="A209" s="249" t="s">
        <v>147</v>
      </c>
      <c r="B209" s="218"/>
      <c r="C209" s="218"/>
      <c r="D209" s="218"/>
      <c r="E209" s="219" t="e">
        <f>D209/C181</f>
        <v>#DIV/0!</v>
      </c>
      <c r="F209" s="220">
        <f t="shared" si="13"/>
        <v>0</v>
      </c>
    </row>
    <row r="210" spans="1:6" ht="15">
      <c r="A210" s="249" t="s">
        <v>140</v>
      </c>
      <c r="B210" s="218"/>
      <c r="C210" s="218"/>
      <c r="D210" s="218"/>
      <c r="E210" s="219" t="e">
        <f>D210/C182</f>
        <v>#DIV/0!</v>
      </c>
      <c r="F210" s="220">
        <f t="shared" si="13"/>
        <v>0</v>
      </c>
    </row>
    <row r="211" spans="1:6" ht="15">
      <c r="A211" s="249" t="s">
        <v>144</v>
      </c>
      <c r="B211" s="218"/>
      <c r="C211" s="218"/>
      <c r="D211" s="218"/>
      <c r="E211" s="219" t="e">
        <f>D211/C183</f>
        <v>#DIV/0!</v>
      </c>
      <c r="F211" s="220">
        <f t="shared" si="13"/>
        <v>0</v>
      </c>
    </row>
    <row r="212" spans="1:6" ht="15">
      <c r="A212" s="249" t="s">
        <v>134</v>
      </c>
      <c r="B212" s="218"/>
      <c r="C212" s="218"/>
      <c r="D212" s="218"/>
      <c r="E212" s="219" t="e">
        <f>D212/C184</f>
        <v>#DIV/0!</v>
      </c>
      <c r="F212" s="220">
        <f t="shared" si="13"/>
        <v>0</v>
      </c>
    </row>
    <row r="213" spans="1:6" ht="15">
      <c r="A213" s="249" t="s">
        <v>130</v>
      </c>
      <c r="B213" s="218"/>
      <c r="C213" s="218"/>
      <c r="D213" s="218"/>
      <c r="E213" s="219" t="e">
        <f>D213/C185</f>
        <v>#DIV/0!</v>
      </c>
      <c r="F213" s="220">
        <f t="shared" si="13"/>
        <v>0</v>
      </c>
    </row>
    <row r="214" spans="1:6" ht="15">
      <c r="A214" s="249" t="s">
        <v>69</v>
      </c>
      <c r="B214" s="218"/>
      <c r="C214" s="218"/>
      <c r="D214" s="218"/>
      <c r="E214" s="219" t="e">
        <f>D214/C186</f>
        <v>#DIV/0!</v>
      </c>
      <c r="F214" s="220">
        <f t="shared" si="13"/>
        <v>0</v>
      </c>
    </row>
    <row r="215" spans="1:6" ht="15">
      <c r="A215" s="250" t="s">
        <v>138</v>
      </c>
      <c r="B215" s="218"/>
      <c r="C215" s="218"/>
      <c r="D215" s="218"/>
      <c r="E215" s="219" t="e">
        <f>D215/C187</f>
        <v>#DIV/0!</v>
      </c>
      <c r="F215" s="220">
        <f>B215+C215-D215</f>
        <v>0</v>
      </c>
    </row>
    <row r="216" spans="1:6" ht="15">
      <c r="A216" s="276" t="s">
        <v>149</v>
      </c>
      <c r="B216" s="227"/>
      <c r="C216" s="227"/>
      <c r="D216" s="227"/>
      <c r="E216" s="262" t="e">
        <f>D216/C188</f>
        <v>#DIV/0!</v>
      </c>
      <c r="F216" s="275">
        <f>B216+C216-D216</f>
        <v>0</v>
      </c>
    </row>
    <row r="217" spans="1:6" ht="15.75" thickBot="1">
      <c r="A217" s="277" t="s">
        <v>150</v>
      </c>
      <c r="B217" s="206"/>
      <c r="C217" s="206"/>
      <c r="D217" s="206"/>
      <c r="E217" s="267" t="e">
        <f>D217/C189</f>
        <v>#DIV/0!</v>
      </c>
      <c r="F217" s="278">
        <f>B217+C217-D217</f>
        <v>0</v>
      </c>
    </row>
    <row r="218" spans="1:6" ht="15.75" thickBot="1">
      <c r="A218" s="231" t="s">
        <v>75</v>
      </c>
      <c r="B218" s="232">
        <f>SUM(B193:B216)</f>
        <v>0</v>
      </c>
      <c r="C218" s="232">
        <f>SUM(C193:C216)</f>
        <v>0</v>
      </c>
      <c r="D218" s="232">
        <f>SUM(D193:D216)</f>
        <v>0</v>
      </c>
      <c r="E218" s="233" t="e">
        <f>D218/C190</f>
        <v>#DIV/0!</v>
      </c>
      <c r="F218" s="232">
        <f>SUM(F193:F216)</f>
        <v>0</v>
      </c>
    </row>
    <row r="219" ht="15" thickBot="1"/>
    <row r="220" spans="1:6" ht="31.5" thickBot="1">
      <c r="A220" s="213" t="s">
        <v>124</v>
      </c>
      <c r="B220" s="214" t="s">
        <v>81</v>
      </c>
      <c r="C220" s="214" t="s">
        <v>122</v>
      </c>
      <c r="D220" s="214" t="s">
        <v>123</v>
      </c>
      <c r="E220" s="215" t="s">
        <v>145</v>
      </c>
      <c r="F220" s="216" t="s">
        <v>58</v>
      </c>
    </row>
    <row r="221" spans="1:6" ht="15">
      <c r="A221" s="217" t="s">
        <v>106</v>
      </c>
      <c r="B221" s="218"/>
      <c r="C221" s="218"/>
      <c r="D221" s="218"/>
      <c r="E221" s="219" t="e">
        <f>D221/C193</f>
        <v>#DIV/0!</v>
      </c>
      <c r="F221" s="220">
        <f>B221+C221-D221</f>
        <v>0</v>
      </c>
    </row>
    <row r="222" spans="1:6" ht="15">
      <c r="A222" s="221" t="s">
        <v>61</v>
      </c>
      <c r="B222" s="218"/>
      <c r="C222" s="218"/>
      <c r="D222" s="218"/>
      <c r="E222" s="219" t="e">
        <f>D222/C194</f>
        <v>#DIV/0!</v>
      </c>
      <c r="F222" s="220">
        <f aca="true" t="shared" si="14" ref="F222:F242">B222+C222-D222</f>
        <v>0</v>
      </c>
    </row>
    <row r="223" spans="1:6" ht="15">
      <c r="A223" s="221" t="s">
        <v>62</v>
      </c>
      <c r="B223" s="218"/>
      <c r="C223" s="218"/>
      <c r="D223" s="218"/>
      <c r="E223" s="219" t="e">
        <f>D223/C195</f>
        <v>#DIV/0!</v>
      </c>
      <c r="F223" s="220">
        <f t="shared" si="14"/>
        <v>0</v>
      </c>
    </row>
    <row r="224" spans="1:6" ht="15">
      <c r="A224" s="221" t="s">
        <v>63</v>
      </c>
      <c r="B224" s="218"/>
      <c r="C224" s="218"/>
      <c r="D224" s="218"/>
      <c r="E224" s="219" t="e">
        <f>D224/C196</f>
        <v>#DIV/0!</v>
      </c>
      <c r="F224" s="220">
        <f t="shared" si="14"/>
        <v>0</v>
      </c>
    </row>
    <row r="225" spans="1:6" ht="15">
      <c r="A225" s="221" t="s">
        <v>64</v>
      </c>
      <c r="B225" s="218"/>
      <c r="C225" s="218"/>
      <c r="D225" s="218"/>
      <c r="E225" s="219" t="e">
        <f>D225/C197</f>
        <v>#DIV/0!</v>
      </c>
      <c r="F225" s="220">
        <f t="shared" si="14"/>
        <v>0</v>
      </c>
    </row>
    <row r="226" spans="1:6" ht="15">
      <c r="A226" s="221" t="s">
        <v>1</v>
      </c>
      <c r="B226" s="218"/>
      <c r="C226" s="218"/>
      <c r="D226" s="218"/>
      <c r="E226" s="219" t="e">
        <f>D226/C198</f>
        <v>#DIV/0!</v>
      </c>
      <c r="F226" s="220">
        <f t="shared" si="14"/>
        <v>0</v>
      </c>
    </row>
    <row r="227" spans="1:6" ht="15">
      <c r="A227" s="221" t="s">
        <v>65</v>
      </c>
      <c r="B227" s="218"/>
      <c r="C227" s="218"/>
      <c r="D227" s="218"/>
      <c r="E227" s="219" t="e">
        <f>D227/C199</f>
        <v>#DIV/0!</v>
      </c>
      <c r="F227" s="220">
        <f t="shared" si="14"/>
        <v>0</v>
      </c>
    </row>
    <row r="228" spans="1:6" ht="15">
      <c r="A228" s="221" t="s">
        <v>49</v>
      </c>
      <c r="B228" s="218"/>
      <c r="C228" s="218"/>
      <c r="D228" s="218"/>
      <c r="E228" s="219" t="e">
        <f>D228/C200</f>
        <v>#DIV/0!</v>
      </c>
      <c r="F228" s="220">
        <f t="shared" si="14"/>
        <v>0</v>
      </c>
    </row>
    <row r="229" spans="1:6" ht="15">
      <c r="A229" s="221" t="s">
        <v>50</v>
      </c>
      <c r="B229" s="218"/>
      <c r="C229" s="218"/>
      <c r="D229" s="218"/>
      <c r="E229" s="219" t="e">
        <f>D229/C201</f>
        <v>#DIV/0!</v>
      </c>
      <c r="F229" s="220">
        <f t="shared" si="14"/>
        <v>0</v>
      </c>
    </row>
    <row r="230" spans="1:6" ht="15">
      <c r="A230" s="221" t="s">
        <v>84</v>
      </c>
      <c r="B230" s="218"/>
      <c r="C230" s="218"/>
      <c r="D230" s="218"/>
      <c r="E230" s="219" t="e">
        <f>D230/C202</f>
        <v>#DIV/0!</v>
      </c>
      <c r="F230" s="220">
        <f t="shared" si="14"/>
        <v>0</v>
      </c>
    </row>
    <row r="231" spans="1:6" ht="15">
      <c r="A231" s="221" t="s">
        <v>66</v>
      </c>
      <c r="B231" s="218"/>
      <c r="C231" s="218"/>
      <c r="D231" s="218"/>
      <c r="E231" s="219" t="e">
        <f>D231/C203</f>
        <v>#DIV/0!</v>
      </c>
      <c r="F231" s="220">
        <f t="shared" si="14"/>
        <v>0</v>
      </c>
    </row>
    <row r="232" spans="1:6" ht="15">
      <c r="A232" s="221" t="s">
        <v>33</v>
      </c>
      <c r="B232" s="218"/>
      <c r="C232" s="218"/>
      <c r="D232" s="218"/>
      <c r="E232" s="219" t="e">
        <f>D232/C204</f>
        <v>#DIV/0!</v>
      </c>
      <c r="F232" s="220">
        <f t="shared" si="14"/>
        <v>0</v>
      </c>
    </row>
    <row r="233" spans="1:6" ht="15">
      <c r="A233" s="221" t="s">
        <v>67</v>
      </c>
      <c r="B233" s="218"/>
      <c r="C233" s="218"/>
      <c r="D233" s="218"/>
      <c r="E233" s="219" t="e">
        <f>D233/C205</f>
        <v>#DIV/0!</v>
      </c>
      <c r="F233" s="220">
        <f t="shared" si="14"/>
        <v>0</v>
      </c>
    </row>
    <row r="234" spans="1:6" ht="15">
      <c r="A234" s="221" t="s">
        <v>68</v>
      </c>
      <c r="B234" s="218"/>
      <c r="C234" s="218"/>
      <c r="D234" s="218"/>
      <c r="E234" s="219" t="e">
        <f>D234/C206</f>
        <v>#DIV/0!</v>
      </c>
      <c r="F234" s="220">
        <f t="shared" si="14"/>
        <v>0</v>
      </c>
    </row>
    <row r="235" spans="1:6" ht="15">
      <c r="A235" s="221" t="s">
        <v>56</v>
      </c>
      <c r="B235" s="218"/>
      <c r="C235" s="218"/>
      <c r="D235" s="218"/>
      <c r="E235" s="219" t="e">
        <f>D235/C207</f>
        <v>#DIV/0!</v>
      </c>
      <c r="F235" s="220">
        <f t="shared" si="14"/>
        <v>0</v>
      </c>
    </row>
    <row r="236" spans="1:6" ht="15">
      <c r="A236" s="249" t="s">
        <v>129</v>
      </c>
      <c r="B236" s="218"/>
      <c r="C236" s="218"/>
      <c r="D236" s="218"/>
      <c r="E236" s="219" t="e">
        <f>D236/C208</f>
        <v>#DIV/0!</v>
      </c>
      <c r="F236" s="220">
        <f t="shared" si="14"/>
        <v>0</v>
      </c>
    </row>
    <row r="237" spans="1:6" ht="15">
      <c r="A237" s="249" t="s">
        <v>147</v>
      </c>
      <c r="B237" s="218"/>
      <c r="C237" s="218"/>
      <c r="D237" s="218"/>
      <c r="E237" s="219" t="e">
        <f>D237/C209</f>
        <v>#DIV/0!</v>
      </c>
      <c r="F237" s="220">
        <f t="shared" si="14"/>
        <v>0</v>
      </c>
    </row>
    <row r="238" spans="1:6" ht="15">
      <c r="A238" s="249" t="s">
        <v>140</v>
      </c>
      <c r="B238" s="218"/>
      <c r="C238" s="218"/>
      <c r="D238" s="218"/>
      <c r="E238" s="219" t="e">
        <f>D238/C210</f>
        <v>#DIV/0!</v>
      </c>
      <c r="F238" s="220">
        <f t="shared" si="14"/>
        <v>0</v>
      </c>
    </row>
    <row r="239" spans="1:6" ht="15">
      <c r="A239" s="249" t="s">
        <v>144</v>
      </c>
      <c r="B239" s="218"/>
      <c r="C239" s="218"/>
      <c r="D239" s="218"/>
      <c r="E239" s="219" t="e">
        <f>D239/C211</f>
        <v>#DIV/0!</v>
      </c>
      <c r="F239" s="220">
        <f t="shared" si="14"/>
        <v>0</v>
      </c>
    </row>
    <row r="240" spans="1:6" ht="15">
      <c r="A240" s="249" t="s">
        <v>134</v>
      </c>
      <c r="B240" s="218"/>
      <c r="C240" s="218"/>
      <c r="D240" s="218"/>
      <c r="E240" s="219" t="e">
        <f>D240/C212</f>
        <v>#DIV/0!</v>
      </c>
      <c r="F240" s="220">
        <f t="shared" si="14"/>
        <v>0</v>
      </c>
    </row>
    <row r="241" spans="1:6" ht="15">
      <c r="A241" s="249" t="s">
        <v>130</v>
      </c>
      <c r="B241" s="218"/>
      <c r="C241" s="218"/>
      <c r="D241" s="218"/>
      <c r="E241" s="219" t="e">
        <f>D241/C213</f>
        <v>#DIV/0!</v>
      </c>
      <c r="F241" s="220">
        <f t="shared" si="14"/>
        <v>0</v>
      </c>
    </row>
    <row r="242" spans="1:6" ht="15">
      <c r="A242" s="249" t="s">
        <v>69</v>
      </c>
      <c r="B242" s="218"/>
      <c r="C242" s="218"/>
      <c r="D242" s="218"/>
      <c r="E242" s="219" t="e">
        <f>D242/C214</f>
        <v>#DIV/0!</v>
      </c>
      <c r="F242" s="220">
        <f t="shared" si="14"/>
        <v>0</v>
      </c>
    </row>
    <row r="243" spans="1:6" ht="15">
      <c r="A243" s="250" t="s">
        <v>138</v>
      </c>
      <c r="B243" s="237"/>
      <c r="C243" s="237"/>
      <c r="D243" s="237"/>
      <c r="E243" s="219" t="e">
        <f>D243/C215</f>
        <v>#DIV/0!</v>
      </c>
      <c r="F243" s="220">
        <f>B243+C243-D243</f>
        <v>0</v>
      </c>
    </row>
    <row r="244" spans="1:6" ht="15">
      <c r="A244" s="276" t="s">
        <v>149</v>
      </c>
      <c r="B244" s="227"/>
      <c r="C244" s="227"/>
      <c r="D244" s="227"/>
      <c r="E244" s="262" t="e">
        <f>D244/C216</f>
        <v>#DIV/0!</v>
      </c>
      <c r="F244" s="275">
        <f>B244+C244-D244</f>
        <v>0</v>
      </c>
    </row>
    <row r="245" spans="1:6" ht="15.75" thickBot="1">
      <c r="A245" s="277" t="s">
        <v>150</v>
      </c>
      <c r="B245" s="206"/>
      <c r="C245" s="206"/>
      <c r="D245" s="206"/>
      <c r="E245" s="267" t="e">
        <f>D245/C217</f>
        <v>#DIV/0!</v>
      </c>
      <c r="F245" s="278">
        <f>B245+C245-D245</f>
        <v>0</v>
      </c>
    </row>
    <row r="246" spans="1:6" ht="15.75" thickBot="1">
      <c r="A246" s="231" t="s">
        <v>75</v>
      </c>
      <c r="B246" s="232">
        <f>SUM(B221:B244)</f>
        <v>0</v>
      </c>
      <c r="C246" s="232">
        <f>SUM(C221:C244)</f>
        <v>0</v>
      </c>
      <c r="D246" s="232">
        <f>SUM(D221:D244)</f>
        <v>0</v>
      </c>
      <c r="E246" s="233" t="e">
        <f>D246/C218</f>
        <v>#DIV/0!</v>
      </c>
      <c r="F246" s="235">
        <f>SUM(F221:F244)</f>
        <v>0</v>
      </c>
    </row>
    <row r="247" ht="15" thickBot="1"/>
    <row r="248" spans="1:6" ht="31.5" thickBot="1">
      <c r="A248" s="213" t="s">
        <v>127</v>
      </c>
      <c r="B248" s="214" t="s">
        <v>81</v>
      </c>
      <c r="C248" s="243" t="s">
        <v>125</v>
      </c>
      <c r="D248" s="243" t="s">
        <v>126</v>
      </c>
      <c r="E248" s="244" t="s">
        <v>79</v>
      </c>
      <c r="F248" s="216" t="s">
        <v>58</v>
      </c>
    </row>
    <row r="249" spans="1:6" ht="15">
      <c r="A249" s="217" t="s">
        <v>106</v>
      </c>
      <c r="B249" s="218"/>
      <c r="C249" s="242"/>
      <c r="D249" s="242"/>
      <c r="E249" s="219" t="e">
        <f>D249/C221</f>
        <v>#DIV/0!</v>
      </c>
      <c r="F249" s="220">
        <f aca="true" t="shared" si="15" ref="F249:F256">B249+C249-D249</f>
        <v>0</v>
      </c>
    </row>
    <row r="250" spans="1:6" ht="15">
      <c r="A250" s="221" t="s">
        <v>61</v>
      </c>
      <c r="B250" s="218"/>
      <c r="C250" s="240"/>
      <c r="D250" s="240"/>
      <c r="E250" s="219" t="e">
        <f>D250/C222</f>
        <v>#DIV/0!</v>
      </c>
      <c r="F250" s="220">
        <f t="shared" si="15"/>
        <v>0</v>
      </c>
    </row>
    <row r="251" spans="1:6" ht="15">
      <c r="A251" s="221" t="s">
        <v>62</v>
      </c>
      <c r="B251" s="218"/>
      <c r="C251" s="240"/>
      <c r="D251" s="240"/>
      <c r="E251" s="219" t="e">
        <f>D251/C223</f>
        <v>#DIV/0!</v>
      </c>
      <c r="F251" s="220">
        <f t="shared" si="15"/>
        <v>0</v>
      </c>
    </row>
    <row r="252" spans="1:6" ht="15">
      <c r="A252" s="221" t="s">
        <v>63</v>
      </c>
      <c r="B252" s="218"/>
      <c r="C252" s="240"/>
      <c r="D252" s="240"/>
      <c r="E252" s="219" t="e">
        <f>D252/C224</f>
        <v>#DIV/0!</v>
      </c>
      <c r="F252" s="220">
        <f t="shared" si="15"/>
        <v>0</v>
      </c>
    </row>
    <row r="253" spans="1:6" ht="15">
      <c r="A253" s="221" t="s">
        <v>64</v>
      </c>
      <c r="B253" s="218"/>
      <c r="C253" s="240"/>
      <c r="D253" s="240"/>
      <c r="E253" s="219" t="e">
        <f>D253/C225</f>
        <v>#DIV/0!</v>
      </c>
      <c r="F253" s="220">
        <f t="shared" si="15"/>
        <v>0</v>
      </c>
    </row>
    <row r="254" spans="1:6" ht="15">
      <c r="A254" s="221" t="s">
        <v>1</v>
      </c>
      <c r="B254" s="218"/>
      <c r="C254" s="240"/>
      <c r="D254" s="240"/>
      <c r="E254" s="219" t="e">
        <f>D254/C226</f>
        <v>#DIV/0!</v>
      </c>
      <c r="F254" s="220">
        <f t="shared" si="15"/>
        <v>0</v>
      </c>
    </row>
    <row r="255" spans="1:6" ht="15">
      <c r="A255" s="221" t="s">
        <v>65</v>
      </c>
      <c r="B255" s="218"/>
      <c r="C255" s="240"/>
      <c r="D255" s="240"/>
      <c r="E255" s="219" t="e">
        <f>D255/C227</f>
        <v>#DIV/0!</v>
      </c>
      <c r="F255" s="220">
        <f t="shared" si="15"/>
        <v>0</v>
      </c>
    </row>
    <row r="256" spans="1:6" ht="15">
      <c r="A256" s="221" t="s">
        <v>49</v>
      </c>
      <c r="B256" s="218"/>
      <c r="C256" s="240"/>
      <c r="D256" s="240"/>
      <c r="E256" s="219" t="e">
        <f>D256/C228</f>
        <v>#DIV/0!</v>
      </c>
      <c r="F256" s="220">
        <f t="shared" si="15"/>
        <v>0</v>
      </c>
    </row>
    <row r="257" spans="1:6" ht="15">
      <c r="A257" s="221" t="s">
        <v>50</v>
      </c>
      <c r="B257" s="218"/>
      <c r="C257" s="240"/>
      <c r="D257" s="240"/>
      <c r="E257" s="219" t="e">
        <f>D257/C229</f>
        <v>#DIV/0!</v>
      </c>
      <c r="F257" s="220">
        <f aca="true" t="shared" si="16" ref="F257:F270">B257+C257-D257</f>
        <v>0</v>
      </c>
    </row>
    <row r="258" spans="1:6" ht="15">
      <c r="A258" s="221" t="s">
        <v>84</v>
      </c>
      <c r="B258" s="218"/>
      <c r="C258" s="240"/>
      <c r="D258" s="240"/>
      <c r="E258" s="219" t="e">
        <f>D258/C230</f>
        <v>#DIV/0!</v>
      </c>
      <c r="F258" s="220">
        <f t="shared" si="16"/>
        <v>0</v>
      </c>
    </row>
    <row r="259" spans="1:6" ht="15">
      <c r="A259" s="221" t="s">
        <v>66</v>
      </c>
      <c r="B259" s="218"/>
      <c r="C259" s="240"/>
      <c r="D259" s="240"/>
      <c r="E259" s="219" t="e">
        <f>D259/C231</f>
        <v>#DIV/0!</v>
      </c>
      <c r="F259" s="220">
        <f t="shared" si="16"/>
        <v>0</v>
      </c>
    </row>
    <row r="260" spans="1:6" ht="15">
      <c r="A260" s="221" t="s">
        <v>33</v>
      </c>
      <c r="B260" s="218"/>
      <c r="C260" s="240"/>
      <c r="D260" s="240"/>
      <c r="E260" s="219" t="e">
        <f>D260/C232</f>
        <v>#DIV/0!</v>
      </c>
      <c r="F260" s="220">
        <f t="shared" si="16"/>
        <v>0</v>
      </c>
    </row>
    <row r="261" spans="1:6" ht="15">
      <c r="A261" s="221" t="s">
        <v>67</v>
      </c>
      <c r="B261" s="218"/>
      <c r="C261" s="240"/>
      <c r="D261" s="240"/>
      <c r="E261" s="219" t="e">
        <f>D261/C233</f>
        <v>#DIV/0!</v>
      </c>
      <c r="F261" s="220">
        <f t="shared" si="16"/>
        <v>0</v>
      </c>
    </row>
    <row r="262" spans="1:6" ht="15">
      <c r="A262" s="221" t="s">
        <v>68</v>
      </c>
      <c r="B262" s="218"/>
      <c r="C262" s="240"/>
      <c r="D262" s="240"/>
      <c r="E262" s="219" t="e">
        <f>D262/C234</f>
        <v>#DIV/0!</v>
      </c>
      <c r="F262" s="220">
        <f t="shared" si="16"/>
        <v>0</v>
      </c>
    </row>
    <row r="263" spans="1:6" ht="15">
      <c r="A263" s="221" t="s">
        <v>56</v>
      </c>
      <c r="B263" s="218"/>
      <c r="C263" s="240"/>
      <c r="D263" s="240"/>
      <c r="E263" s="219" t="e">
        <f>D263/C235</f>
        <v>#DIV/0!</v>
      </c>
      <c r="F263" s="220">
        <f t="shared" si="16"/>
        <v>0</v>
      </c>
    </row>
    <row r="264" spans="1:6" ht="15">
      <c r="A264" s="249" t="s">
        <v>129</v>
      </c>
      <c r="B264" s="218"/>
      <c r="C264" s="240"/>
      <c r="D264" s="240"/>
      <c r="E264" s="219" t="e">
        <f>D264/C236</f>
        <v>#DIV/0!</v>
      </c>
      <c r="F264" s="220">
        <f t="shared" si="16"/>
        <v>0</v>
      </c>
    </row>
    <row r="265" spans="1:6" ht="15">
      <c r="A265" s="249" t="s">
        <v>147</v>
      </c>
      <c r="B265" s="218"/>
      <c r="C265" s="240"/>
      <c r="D265" s="240"/>
      <c r="E265" s="219" t="e">
        <f>D265/C237</f>
        <v>#DIV/0!</v>
      </c>
      <c r="F265" s="220">
        <f t="shared" si="16"/>
        <v>0</v>
      </c>
    </row>
    <row r="266" spans="1:6" ht="15">
      <c r="A266" s="249" t="s">
        <v>140</v>
      </c>
      <c r="B266" s="218"/>
      <c r="C266" s="240"/>
      <c r="D266" s="240"/>
      <c r="E266" s="219" t="e">
        <f>D266/C238</f>
        <v>#DIV/0!</v>
      </c>
      <c r="F266" s="220">
        <f t="shared" si="16"/>
        <v>0</v>
      </c>
    </row>
    <row r="267" spans="1:6" ht="15">
      <c r="A267" s="249" t="s">
        <v>144</v>
      </c>
      <c r="B267" s="218"/>
      <c r="C267" s="240"/>
      <c r="D267" s="240"/>
      <c r="E267" s="219" t="e">
        <f>D267/C239</f>
        <v>#DIV/0!</v>
      </c>
      <c r="F267" s="220">
        <f t="shared" si="16"/>
        <v>0</v>
      </c>
    </row>
    <row r="268" spans="1:6" ht="15">
      <c r="A268" s="249" t="s">
        <v>134</v>
      </c>
      <c r="B268" s="218"/>
      <c r="C268" s="240"/>
      <c r="D268" s="240"/>
      <c r="E268" s="219" t="e">
        <f>D268/C240</f>
        <v>#DIV/0!</v>
      </c>
      <c r="F268" s="220">
        <f t="shared" si="16"/>
        <v>0</v>
      </c>
    </row>
    <row r="269" spans="1:6" ht="15">
      <c r="A269" s="249" t="s">
        <v>130</v>
      </c>
      <c r="B269" s="218"/>
      <c r="C269" s="240"/>
      <c r="D269" s="240"/>
      <c r="E269" s="219" t="e">
        <f>D269/C241</f>
        <v>#DIV/0!</v>
      </c>
      <c r="F269" s="220">
        <f t="shared" si="16"/>
        <v>0</v>
      </c>
    </row>
    <row r="270" spans="1:6" ht="15">
      <c r="A270" s="249" t="s">
        <v>69</v>
      </c>
      <c r="B270" s="218"/>
      <c r="C270" s="240"/>
      <c r="D270" s="240"/>
      <c r="E270" s="219" t="e">
        <f>D270/C242</f>
        <v>#DIV/0!</v>
      </c>
      <c r="F270" s="220">
        <f t="shared" si="16"/>
        <v>0</v>
      </c>
    </row>
    <row r="271" spans="1:6" ht="15">
      <c r="A271" s="250" t="s">
        <v>138</v>
      </c>
      <c r="B271" s="237"/>
      <c r="C271" s="241"/>
      <c r="D271" s="241"/>
      <c r="E271" s="219" t="e">
        <f>D271/C243</f>
        <v>#DIV/0!</v>
      </c>
      <c r="F271" s="220">
        <f>B271+C271-D271</f>
        <v>0</v>
      </c>
    </row>
    <row r="272" spans="1:6" ht="15">
      <c r="A272" s="276" t="s">
        <v>149</v>
      </c>
      <c r="B272" s="227"/>
      <c r="C272" s="227"/>
      <c r="D272" s="227"/>
      <c r="E272" s="262" t="e">
        <f>D272/C244</f>
        <v>#DIV/0!</v>
      </c>
      <c r="F272" s="275">
        <f>B272+C272-D272</f>
        <v>0</v>
      </c>
    </row>
    <row r="273" spans="1:6" ht="15.75" thickBot="1">
      <c r="A273" s="277" t="s">
        <v>150</v>
      </c>
      <c r="B273" s="206"/>
      <c r="C273" s="206"/>
      <c r="D273" s="206"/>
      <c r="E273" s="267" t="e">
        <f>D273/C245</f>
        <v>#DIV/0!</v>
      </c>
      <c r="F273" s="278">
        <f>B273+C273-D273</f>
        <v>0</v>
      </c>
    </row>
    <row r="274" spans="1:6" ht="15.75" thickBot="1">
      <c r="A274" s="231" t="s">
        <v>75</v>
      </c>
      <c r="B274" s="232">
        <f>SUM(B249:B272)</f>
        <v>0</v>
      </c>
      <c r="C274" s="232">
        <f>SUM(C249:C272)</f>
        <v>0</v>
      </c>
      <c r="D274" s="232">
        <f>SUM(D249:D272)</f>
        <v>0</v>
      </c>
      <c r="E274" s="233" t="e">
        <f>D274/C246</f>
        <v>#DIV/0!</v>
      </c>
      <c r="F274" s="235">
        <f>SUM(F249:F272)</f>
        <v>0</v>
      </c>
    </row>
    <row r="275" ht="15" thickBot="1"/>
    <row r="276" spans="1:6" ht="31.5" thickBot="1">
      <c r="A276" s="213" t="s">
        <v>131</v>
      </c>
      <c r="B276" s="214" t="s">
        <v>81</v>
      </c>
      <c r="C276" s="214" t="s">
        <v>72</v>
      </c>
      <c r="D276" s="214" t="s">
        <v>83</v>
      </c>
      <c r="E276" s="215" t="s">
        <v>89</v>
      </c>
      <c r="F276" s="216" t="s">
        <v>58</v>
      </c>
    </row>
    <row r="277" spans="1:6" ht="15">
      <c r="A277" s="217" t="s">
        <v>106</v>
      </c>
      <c r="B277" s="218"/>
      <c r="C277" s="245"/>
      <c r="D277" s="245"/>
      <c r="E277" s="219" t="e">
        <f>D277/C249</f>
        <v>#DIV/0!</v>
      </c>
      <c r="F277" s="220">
        <f>B277+C277-D277</f>
        <v>0</v>
      </c>
    </row>
    <row r="278" spans="1:6" ht="15">
      <c r="A278" s="221" t="s">
        <v>61</v>
      </c>
      <c r="B278" s="218"/>
      <c r="C278" s="245"/>
      <c r="D278" s="245"/>
      <c r="E278" s="219" t="e">
        <f>D278/C250</f>
        <v>#DIV/0!</v>
      </c>
      <c r="F278" s="220">
        <f aca="true" t="shared" si="17" ref="F278:F302">B278+C278-D278</f>
        <v>0</v>
      </c>
    </row>
    <row r="279" spans="1:6" ht="15">
      <c r="A279" s="221" t="s">
        <v>62</v>
      </c>
      <c r="B279" s="218"/>
      <c r="C279" s="245"/>
      <c r="D279" s="245"/>
      <c r="E279" s="219" t="e">
        <f>D279/C251</f>
        <v>#DIV/0!</v>
      </c>
      <c r="F279" s="220">
        <f t="shared" si="17"/>
        <v>0</v>
      </c>
    </row>
    <row r="280" spans="1:6" ht="15">
      <c r="A280" s="221" t="s">
        <v>63</v>
      </c>
      <c r="B280" s="218"/>
      <c r="C280" s="245"/>
      <c r="D280" s="245"/>
      <c r="E280" s="219" t="e">
        <f>D280/C252</f>
        <v>#DIV/0!</v>
      </c>
      <c r="F280" s="220">
        <f t="shared" si="17"/>
        <v>0</v>
      </c>
    </row>
    <row r="281" spans="1:6" ht="15">
      <c r="A281" s="221" t="s">
        <v>64</v>
      </c>
      <c r="B281" s="218"/>
      <c r="C281" s="245"/>
      <c r="D281" s="245"/>
      <c r="E281" s="219" t="e">
        <f>D281/C253</f>
        <v>#DIV/0!</v>
      </c>
      <c r="F281" s="220">
        <f t="shared" si="17"/>
        <v>0</v>
      </c>
    </row>
    <row r="282" spans="1:6" ht="15">
      <c r="A282" s="221" t="s">
        <v>1</v>
      </c>
      <c r="B282" s="218"/>
      <c r="C282" s="245"/>
      <c r="D282" s="245"/>
      <c r="E282" s="219" t="e">
        <f>D282/C254</f>
        <v>#DIV/0!</v>
      </c>
      <c r="F282" s="220">
        <f t="shared" si="17"/>
        <v>0</v>
      </c>
    </row>
    <row r="283" spans="1:6" ht="15">
      <c r="A283" s="221" t="s">
        <v>65</v>
      </c>
      <c r="B283" s="218"/>
      <c r="C283" s="245"/>
      <c r="D283" s="245"/>
      <c r="E283" s="219" t="e">
        <f>D283/C255</f>
        <v>#DIV/0!</v>
      </c>
      <c r="F283" s="220">
        <f t="shared" si="17"/>
        <v>0</v>
      </c>
    </row>
    <row r="284" spans="1:6" ht="15">
      <c r="A284" s="221" t="s">
        <v>49</v>
      </c>
      <c r="B284" s="218"/>
      <c r="C284" s="245"/>
      <c r="D284" s="245"/>
      <c r="E284" s="219" t="e">
        <f>D284/C256</f>
        <v>#DIV/0!</v>
      </c>
      <c r="F284" s="220">
        <f t="shared" si="17"/>
        <v>0</v>
      </c>
    </row>
    <row r="285" spans="1:6" ht="15">
      <c r="A285" s="221" t="s">
        <v>50</v>
      </c>
      <c r="B285" s="218"/>
      <c r="C285" s="245"/>
      <c r="D285" s="245"/>
      <c r="E285" s="219" t="e">
        <f>D285/C258</f>
        <v>#DIV/0!</v>
      </c>
      <c r="F285" s="220">
        <f t="shared" si="17"/>
        <v>0</v>
      </c>
    </row>
    <row r="286" spans="1:6" ht="15">
      <c r="A286" s="221" t="s">
        <v>84</v>
      </c>
      <c r="B286" s="218"/>
      <c r="C286" s="245"/>
      <c r="D286" s="245"/>
      <c r="E286" s="219" t="e">
        <f>D286/C259</f>
        <v>#DIV/0!</v>
      </c>
      <c r="F286" s="220">
        <f t="shared" si="17"/>
        <v>0</v>
      </c>
    </row>
    <row r="287" spans="1:6" ht="15">
      <c r="A287" s="221" t="s">
        <v>66</v>
      </c>
      <c r="B287" s="218"/>
      <c r="C287" s="245"/>
      <c r="D287" s="245"/>
      <c r="E287" s="219" t="e">
        <f>D287/C260</f>
        <v>#DIV/0!</v>
      </c>
      <c r="F287" s="220">
        <f t="shared" si="17"/>
        <v>0</v>
      </c>
    </row>
    <row r="288" spans="1:6" ht="15">
      <c r="A288" s="221" t="s">
        <v>33</v>
      </c>
      <c r="B288" s="218"/>
      <c r="C288" s="245"/>
      <c r="D288" s="245"/>
      <c r="E288" s="219" t="e">
        <f>D288/C261</f>
        <v>#DIV/0!</v>
      </c>
      <c r="F288" s="220">
        <f t="shared" si="17"/>
        <v>0</v>
      </c>
    </row>
    <row r="289" spans="1:6" ht="15">
      <c r="A289" s="221" t="s">
        <v>67</v>
      </c>
      <c r="B289" s="218"/>
      <c r="C289" s="245"/>
      <c r="D289" s="245"/>
      <c r="E289" s="219" t="e">
        <f>D289/C262</f>
        <v>#DIV/0!</v>
      </c>
      <c r="F289" s="220">
        <f t="shared" si="17"/>
        <v>0</v>
      </c>
    </row>
    <row r="290" spans="1:6" ht="15">
      <c r="A290" s="221" t="s">
        <v>68</v>
      </c>
      <c r="B290" s="218"/>
      <c r="C290" s="245"/>
      <c r="D290" s="245"/>
      <c r="E290" s="219" t="e">
        <f>D290/C263</f>
        <v>#DIV/0!</v>
      </c>
      <c r="F290" s="220">
        <f t="shared" si="17"/>
        <v>0</v>
      </c>
    </row>
    <row r="291" spans="1:6" ht="15">
      <c r="A291" s="221" t="s">
        <v>56</v>
      </c>
      <c r="B291" s="218"/>
      <c r="C291" s="245"/>
      <c r="D291" s="245"/>
      <c r="E291" s="219" t="e">
        <f>D291/C264</f>
        <v>#DIV/0!</v>
      </c>
      <c r="F291" s="220">
        <f t="shared" si="17"/>
        <v>0</v>
      </c>
    </row>
    <row r="292" spans="1:6" ht="15">
      <c r="A292" s="221" t="s">
        <v>129</v>
      </c>
      <c r="B292" s="218"/>
      <c r="C292" s="245"/>
      <c r="D292" s="245"/>
      <c r="E292" s="219" t="e">
        <f>D292/C265</f>
        <v>#DIV/0!</v>
      </c>
      <c r="F292" s="220">
        <f t="shared" si="17"/>
        <v>0</v>
      </c>
    </row>
    <row r="293" spans="1:6" ht="15">
      <c r="A293" s="221" t="s">
        <v>147</v>
      </c>
      <c r="B293" s="246"/>
      <c r="C293" s="245"/>
      <c r="D293" s="246"/>
      <c r="E293" s="219">
        <v>0</v>
      </c>
      <c r="F293" s="220">
        <f t="shared" si="17"/>
        <v>0</v>
      </c>
    </row>
    <row r="294" spans="1:6" ht="15">
      <c r="A294" s="224" t="s">
        <v>140</v>
      </c>
      <c r="B294" s="218"/>
      <c r="C294" s="245"/>
      <c r="D294" s="245"/>
      <c r="E294" s="219" t="e">
        <f>D294/C266</f>
        <v>#DIV/0!</v>
      </c>
      <c r="F294" s="220">
        <f t="shared" si="17"/>
        <v>0</v>
      </c>
    </row>
    <row r="295" spans="1:6" ht="15">
      <c r="A295" s="226" t="s">
        <v>144</v>
      </c>
      <c r="B295" s="218"/>
      <c r="C295" s="245"/>
      <c r="D295" s="245"/>
      <c r="E295" s="219" t="e">
        <f>D295/C267</f>
        <v>#DIV/0!</v>
      </c>
      <c r="F295" s="220">
        <f t="shared" si="17"/>
        <v>0</v>
      </c>
    </row>
    <row r="296" spans="1:6" ht="15">
      <c r="A296" s="228" t="s">
        <v>134</v>
      </c>
      <c r="B296" s="218"/>
      <c r="C296" s="245"/>
      <c r="D296" s="245"/>
      <c r="E296" s="219" t="e">
        <f>D296/C268</f>
        <v>#DIV/0!</v>
      </c>
      <c r="F296" s="220">
        <f t="shared" si="17"/>
        <v>0</v>
      </c>
    </row>
    <row r="297" spans="1:6" ht="15">
      <c r="A297" s="226" t="s">
        <v>130</v>
      </c>
      <c r="B297" s="218"/>
      <c r="C297" s="245"/>
      <c r="D297" s="245"/>
      <c r="E297" s="219" t="e">
        <f>D297/C269</f>
        <v>#DIV/0!</v>
      </c>
      <c r="F297" s="220">
        <f t="shared" si="17"/>
        <v>0</v>
      </c>
    </row>
    <row r="298" spans="1:6" ht="15">
      <c r="A298" s="228" t="s">
        <v>69</v>
      </c>
      <c r="B298" s="218"/>
      <c r="C298" s="245"/>
      <c r="D298" s="245"/>
      <c r="E298" s="219" t="e">
        <f>D298/C270</f>
        <v>#DIV/0!</v>
      </c>
      <c r="F298" s="220">
        <f t="shared" si="17"/>
        <v>0</v>
      </c>
    </row>
    <row r="299" spans="1:6" ht="15">
      <c r="A299" s="236" t="s">
        <v>138</v>
      </c>
      <c r="B299" s="237"/>
      <c r="C299" s="247"/>
      <c r="D299" s="247"/>
      <c r="E299" s="238" t="e">
        <f>D299/C271</f>
        <v>#DIV/0!</v>
      </c>
      <c r="F299" s="239">
        <f>B299+C299-D299</f>
        <v>0</v>
      </c>
    </row>
    <row r="300" spans="1:6" ht="15">
      <c r="A300" s="276" t="s">
        <v>149</v>
      </c>
      <c r="B300" s="227"/>
      <c r="C300" s="227"/>
      <c r="D300" s="227"/>
      <c r="E300" s="262" t="e">
        <f>D300/C272</f>
        <v>#DIV/0!</v>
      </c>
      <c r="F300" s="275">
        <f>B300+C300-D300</f>
        <v>0</v>
      </c>
    </row>
    <row r="301" spans="1:6" ht="15.75" thickBot="1">
      <c r="A301" s="277" t="s">
        <v>150</v>
      </c>
      <c r="B301" s="206"/>
      <c r="C301" s="206"/>
      <c r="D301" s="206"/>
      <c r="E301" s="267" t="e">
        <f>D301/C273</f>
        <v>#DIV/0!</v>
      </c>
      <c r="F301" s="278">
        <f>B301+C301-D301</f>
        <v>0</v>
      </c>
    </row>
    <row r="302" spans="1:6" ht="15.75" thickBot="1">
      <c r="A302" s="231" t="s">
        <v>75</v>
      </c>
      <c r="B302" s="232">
        <f>SUM(B277:B300)</f>
        <v>0</v>
      </c>
      <c r="C302" s="232">
        <f>SUM(C277:C300)</f>
        <v>0</v>
      </c>
      <c r="D302" s="232">
        <f>SUM(D277:D300)</f>
        <v>0</v>
      </c>
      <c r="E302" s="233" t="e">
        <f>D302/C274</f>
        <v>#DIV/0!</v>
      </c>
      <c r="F302" s="248">
        <f t="shared" si="17"/>
        <v>0</v>
      </c>
    </row>
    <row r="303" ht="15" thickBot="1"/>
    <row r="304" spans="1:6" ht="31.5" thickBot="1">
      <c r="A304" s="213" t="s">
        <v>93</v>
      </c>
      <c r="B304" s="214" t="s">
        <v>81</v>
      </c>
      <c r="C304" s="214" t="s">
        <v>72</v>
      </c>
      <c r="D304" s="214" t="s">
        <v>87</v>
      </c>
      <c r="E304" s="215" t="s">
        <v>148</v>
      </c>
      <c r="F304" s="216" t="s">
        <v>58</v>
      </c>
    </row>
    <row r="305" spans="1:6" ht="15">
      <c r="A305" s="217" t="s">
        <v>106</v>
      </c>
      <c r="B305" s="218"/>
      <c r="C305" s="245"/>
      <c r="D305" s="245"/>
      <c r="E305" s="219" t="e">
        <f>D305/C277</f>
        <v>#DIV/0!</v>
      </c>
      <c r="F305" s="220">
        <f>B305+C305-D305</f>
        <v>0</v>
      </c>
    </row>
    <row r="306" spans="1:6" ht="15">
      <c r="A306" s="221" t="s">
        <v>61</v>
      </c>
      <c r="B306" s="218"/>
      <c r="C306" s="245"/>
      <c r="D306" s="245"/>
      <c r="E306" s="219" t="e">
        <f>D306/C278</f>
        <v>#DIV/0!</v>
      </c>
      <c r="F306" s="220">
        <f aca="true" t="shared" si="18" ref="F306:F330">B306+C306-D306</f>
        <v>0</v>
      </c>
    </row>
    <row r="307" spans="1:6" ht="15">
      <c r="A307" s="221" t="s">
        <v>62</v>
      </c>
      <c r="B307" s="218"/>
      <c r="C307" s="245"/>
      <c r="D307" s="245"/>
      <c r="E307" s="219" t="e">
        <f>D307/C279</f>
        <v>#DIV/0!</v>
      </c>
      <c r="F307" s="220">
        <f t="shared" si="18"/>
        <v>0</v>
      </c>
    </row>
    <row r="308" spans="1:6" ht="15">
      <c r="A308" s="221" t="s">
        <v>63</v>
      </c>
      <c r="B308" s="218"/>
      <c r="C308" s="245"/>
      <c r="D308" s="245"/>
      <c r="E308" s="219" t="e">
        <f>D308/C280</f>
        <v>#DIV/0!</v>
      </c>
      <c r="F308" s="220">
        <f t="shared" si="18"/>
        <v>0</v>
      </c>
    </row>
    <row r="309" spans="1:6" ht="15">
      <c r="A309" s="221" t="s">
        <v>64</v>
      </c>
      <c r="B309" s="218"/>
      <c r="C309" s="245"/>
      <c r="D309" s="245"/>
      <c r="E309" s="219" t="e">
        <f>D309/C281</f>
        <v>#DIV/0!</v>
      </c>
      <c r="F309" s="220">
        <f t="shared" si="18"/>
        <v>0</v>
      </c>
    </row>
    <row r="310" spans="1:6" ht="15">
      <c r="A310" s="221" t="s">
        <v>1</v>
      </c>
      <c r="B310" s="218"/>
      <c r="C310" s="245"/>
      <c r="D310" s="245"/>
      <c r="E310" s="219" t="e">
        <f>D310/C282</f>
        <v>#DIV/0!</v>
      </c>
      <c r="F310" s="220">
        <f t="shared" si="18"/>
        <v>0</v>
      </c>
    </row>
    <row r="311" spans="1:6" ht="15">
      <c r="A311" s="221" t="s">
        <v>65</v>
      </c>
      <c r="B311" s="218"/>
      <c r="C311" s="245"/>
      <c r="D311" s="245"/>
      <c r="E311" s="219" t="e">
        <f>D311/C283</f>
        <v>#DIV/0!</v>
      </c>
      <c r="F311" s="220">
        <f t="shared" si="18"/>
        <v>0</v>
      </c>
    </row>
    <row r="312" spans="1:6" ht="15">
      <c r="A312" s="221" t="s">
        <v>49</v>
      </c>
      <c r="B312" s="218"/>
      <c r="C312" s="245"/>
      <c r="D312" s="245"/>
      <c r="E312" s="219" t="e">
        <f>D312/C284</f>
        <v>#DIV/0!</v>
      </c>
      <c r="F312" s="220">
        <f t="shared" si="18"/>
        <v>0</v>
      </c>
    </row>
    <row r="313" spans="1:6" ht="15">
      <c r="A313" s="221" t="s">
        <v>50</v>
      </c>
      <c r="B313" s="218"/>
      <c r="C313" s="245"/>
      <c r="D313" s="245"/>
      <c r="E313" s="219" t="e">
        <f>D313/C285</f>
        <v>#DIV/0!</v>
      </c>
      <c r="F313" s="220">
        <f t="shared" si="18"/>
        <v>0</v>
      </c>
    </row>
    <row r="314" spans="1:6" ht="15">
      <c r="A314" s="221" t="s">
        <v>84</v>
      </c>
      <c r="B314" s="218"/>
      <c r="C314" s="245"/>
      <c r="D314" s="245"/>
      <c r="E314" s="219" t="e">
        <f>D314/C286</f>
        <v>#DIV/0!</v>
      </c>
      <c r="F314" s="220">
        <f t="shared" si="18"/>
        <v>0</v>
      </c>
    </row>
    <row r="315" spans="1:6" ht="15">
      <c r="A315" s="221" t="s">
        <v>66</v>
      </c>
      <c r="B315" s="218"/>
      <c r="C315" s="245"/>
      <c r="D315" s="245"/>
      <c r="E315" s="219" t="e">
        <f>D315/C287</f>
        <v>#DIV/0!</v>
      </c>
      <c r="F315" s="220">
        <f t="shared" si="18"/>
        <v>0</v>
      </c>
    </row>
    <row r="316" spans="1:6" ht="15">
      <c r="A316" s="221" t="s">
        <v>33</v>
      </c>
      <c r="B316" s="218"/>
      <c r="C316" s="245"/>
      <c r="D316" s="245"/>
      <c r="E316" s="219" t="e">
        <f>D316/C288</f>
        <v>#DIV/0!</v>
      </c>
      <c r="F316" s="220">
        <f t="shared" si="18"/>
        <v>0</v>
      </c>
    </row>
    <row r="317" spans="1:6" ht="15">
      <c r="A317" s="221" t="s">
        <v>67</v>
      </c>
      <c r="B317" s="218"/>
      <c r="C317" s="245"/>
      <c r="D317" s="245"/>
      <c r="E317" s="219" t="e">
        <f>D317/C289</f>
        <v>#DIV/0!</v>
      </c>
      <c r="F317" s="220">
        <f t="shared" si="18"/>
        <v>0</v>
      </c>
    </row>
    <row r="318" spans="1:6" ht="15">
      <c r="A318" s="221" t="s">
        <v>68</v>
      </c>
      <c r="B318" s="218"/>
      <c r="C318" s="245"/>
      <c r="D318" s="245"/>
      <c r="E318" s="219" t="e">
        <f>D318/C290</f>
        <v>#DIV/0!</v>
      </c>
      <c r="F318" s="220">
        <f t="shared" si="18"/>
        <v>0</v>
      </c>
    </row>
    <row r="319" spans="1:6" ht="15">
      <c r="A319" s="221" t="s">
        <v>56</v>
      </c>
      <c r="B319" s="218"/>
      <c r="C319" s="245"/>
      <c r="D319" s="245"/>
      <c r="E319" s="219" t="e">
        <f>D319/C291</f>
        <v>#DIV/0!</v>
      </c>
      <c r="F319" s="220">
        <f t="shared" si="18"/>
        <v>0</v>
      </c>
    </row>
    <row r="320" spans="1:6" ht="15">
      <c r="A320" s="221" t="s">
        <v>129</v>
      </c>
      <c r="B320" s="218"/>
      <c r="C320" s="245"/>
      <c r="D320" s="245"/>
      <c r="E320" s="219" t="e">
        <f>D320/C292</f>
        <v>#DIV/0!</v>
      </c>
      <c r="F320" s="220">
        <f t="shared" si="18"/>
        <v>0</v>
      </c>
    </row>
    <row r="321" spans="1:6" ht="15">
      <c r="A321" s="221" t="s">
        <v>147</v>
      </c>
      <c r="B321" s="246"/>
      <c r="C321" s="245"/>
      <c r="D321" s="246"/>
      <c r="E321" s="219" t="e">
        <f>D321/C293</f>
        <v>#DIV/0!</v>
      </c>
      <c r="F321" s="220">
        <f t="shared" si="18"/>
        <v>0</v>
      </c>
    </row>
    <row r="322" spans="1:6" ht="15">
      <c r="A322" s="224" t="s">
        <v>140</v>
      </c>
      <c r="B322" s="218"/>
      <c r="C322" s="245"/>
      <c r="D322" s="245"/>
      <c r="E322" s="219" t="e">
        <f>D322/C294</f>
        <v>#DIV/0!</v>
      </c>
      <c r="F322" s="220">
        <f t="shared" si="18"/>
        <v>0</v>
      </c>
    </row>
    <row r="323" spans="1:6" ht="15">
      <c r="A323" s="226" t="s">
        <v>144</v>
      </c>
      <c r="B323" s="218"/>
      <c r="C323" s="245"/>
      <c r="D323" s="245"/>
      <c r="E323" s="219" t="e">
        <f>D323/C295</f>
        <v>#DIV/0!</v>
      </c>
      <c r="F323" s="220">
        <f t="shared" si="18"/>
        <v>0</v>
      </c>
    </row>
    <row r="324" spans="1:6" ht="15">
      <c r="A324" s="228" t="s">
        <v>134</v>
      </c>
      <c r="B324" s="218"/>
      <c r="C324" s="245"/>
      <c r="D324" s="245"/>
      <c r="E324" s="219" t="e">
        <f>D324/C296</f>
        <v>#DIV/0!</v>
      </c>
      <c r="F324" s="220">
        <f t="shared" si="18"/>
        <v>0</v>
      </c>
    </row>
    <row r="325" spans="1:6" ht="15">
      <c r="A325" s="226" t="s">
        <v>130</v>
      </c>
      <c r="B325" s="218"/>
      <c r="C325" s="245"/>
      <c r="D325" s="245"/>
      <c r="E325" s="219" t="e">
        <f>D325/C297</f>
        <v>#DIV/0!</v>
      </c>
      <c r="F325" s="220">
        <f t="shared" si="18"/>
        <v>0</v>
      </c>
    </row>
    <row r="326" spans="1:6" ht="15">
      <c r="A326" s="228" t="s">
        <v>69</v>
      </c>
      <c r="B326" s="218"/>
      <c r="C326" s="245"/>
      <c r="D326" s="245"/>
      <c r="E326" s="219" t="e">
        <f>D326/C298</f>
        <v>#DIV/0!</v>
      </c>
      <c r="F326" s="220">
        <f t="shared" si="18"/>
        <v>0</v>
      </c>
    </row>
    <row r="327" spans="1:6" ht="15">
      <c r="A327" s="236" t="s">
        <v>138</v>
      </c>
      <c r="B327" s="237"/>
      <c r="C327" s="247"/>
      <c r="D327" s="247"/>
      <c r="E327" s="238" t="e">
        <f>D327/C299</f>
        <v>#DIV/0!</v>
      </c>
      <c r="F327" s="239">
        <f>B327+C327-D327</f>
        <v>0</v>
      </c>
    </row>
    <row r="328" spans="1:6" ht="15">
      <c r="A328" s="276" t="s">
        <v>149</v>
      </c>
      <c r="B328" s="227"/>
      <c r="C328" s="227"/>
      <c r="D328" s="227"/>
      <c r="E328" s="262" t="e">
        <f>D328/C300</f>
        <v>#DIV/0!</v>
      </c>
      <c r="F328" s="275">
        <f>B328+C328-D328</f>
        <v>0</v>
      </c>
    </row>
    <row r="329" spans="1:6" ht="15.75" thickBot="1">
      <c r="A329" s="277" t="s">
        <v>150</v>
      </c>
      <c r="B329" s="206"/>
      <c r="C329" s="206"/>
      <c r="D329" s="206"/>
      <c r="E329" s="267" t="e">
        <f>D329/C301</f>
        <v>#DIV/0!</v>
      </c>
      <c r="F329" s="278">
        <f>B329+C329-D329</f>
        <v>0</v>
      </c>
    </row>
    <row r="330" spans="1:6" ht="15.75" thickBot="1">
      <c r="A330" s="231" t="s">
        <v>75</v>
      </c>
      <c r="B330" s="232">
        <f>SUM(B305:B328)</f>
        <v>0</v>
      </c>
      <c r="C330" s="232">
        <f>SUM(C305:C328)</f>
        <v>0</v>
      </c>
      <c r="D330" s="232">
        <f>SUM(D305:D328)</f>
        <v>0</v>
      </c>
      <c r="E330" s="233" t="e">
        <f>D330/C302</f>
        <v>#DIV/0!</v>
      </c>
      <c r="F330" s="248">
        <f t="shared" si="18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2"/>
  <sheetViews>
    <sheetView zoomScalePageLayoutView="0" workbookViewId="0" topLeftCell="A267">
      <selection activeCell="K249" sqref="K1:S16384"/>
    </sheetView>
  </sheetViews>
  <sheetFormatPr defaultColWidth="9.00390625" defaultRowHeight="15"/>
  <cols>
    <col min="1" max="1" width="13.8515625" style="210" customWidth="1"/>
    <col min="2" max="3" width="13.8515625" style="211" customWidth="1"/>
    <col min="4" max="4" width="16.8515625" style="211" customWidth="1"/>
    <col min="5" max="6" width="13.8515625" style="211" customWidth="1"/>
    <col min="7" max="7" width="2.7109375" style="212" customWidth="1"/>
    <col min="8" max="16384" width="9.00390625" style="212" customWidth="1"/>
  </cols>
  <sheetData>
    <row r="1" ht="15" thickBot="1"/>
    <row r="2" spans="1:6" ht="31.5" thickBot="1">
      <c r="A2" s="213" t="s">
        <v>135</v>
      </c>
      <c r="B2" s="214" t="s">
        <v>81</v>
      </c>
      <c r="C2" s="214" t="s">
        <v>133</v>
      </c>
      <c r="D2" s="214" t="s">
        <v>91</v>
      </c>
      <c r="E2" s="215" t="s">
        <v>92</v>
      </c>
      <c r="F2" s="216" t="s">
        <v>58</v>
      </c>
    </row>
    <row r="3" spans="1:6" ht="17.25" customHeight="1">
      <c r="A3" s="217" t="s">
        <v>106</v>
      </c>
      <c r="B3" s="218">
        <v>872967.42</v>
      </c>
      <c r="C3" s="218">
        <v>488155.18</v>
      </c>
      <c r="D3" s="218">
        <v>474033.19</v>
      </c>
      <c r="E3" s="219">
        <f>D3/'2016'!C213</f>
        <v>0.9591137591948087</v>
      </c>
      <c r="F3" s="220">
        <v>887089.41</v>
      </c>
    </row>
    <row r="4" spans="1:6" ht="17.25" customHeight="1">
      <c r="A4" s="221" t="s">
        <v>61</v>
      </c>
      <c r="B4" s="222">
        <v>1374834.89</v>
      </c>
      <c r="C4" s="222">
        <v>941557.37</v>
      </c>
      <c r="D4" s="222">
        <v>795400.67</v>
      </c>
      <c r="E4" s="219">
        <f>D4/'2016'!C214</f>
        <v>0.8345951704261525</v>
      </c>
      <c r="F4" s="223">
        <v>1520991.59</v>
      </c>
    </row>
    <row r="5" spans="1:6" ht="17.25" customHeight="1">
      <c r="A5" s="221" t="s">
        <v>62</v>
      </c>
      <c r="B5" s="222">
        <v>2637167.35</v>
      </c>
      <c r="C5" s="222">
        <v>962727.98</v>
      </c>
      <c r="D5" s="222">
        <v>963762</v>
      </c>
      <c r="E5" s="219">
        <f>D5/'2016'!C215</f>
        <v>1.0334013570130611</v>
      </c>
      <c r="F5" s="223">
        <v>2636133.33</v>
      </c>
    </row>
    <row r="6" spans="1:6" ht="17.25" customHeight="1">
      <c r="A6" s="221" t="s">
        <v>63</v>
      </c>
      <c r="B6" s="222">
        <v>1140214.83</v>
      </c>
      <c r="C6" s="222">
        <v>711852.13</v>
      </c>
      <c r="D6" s="222">
        <v>646052.13</v>
      </c>
      <c r="E6" s="219">
        <f>D6/'2016'!C216</f>
        <v>0.906289688620483</v>
      </c>
      <c r="F6" s="223">
        <v>1206014.83</v>
      </c>
    </row>
    <row r="7" spans="1:6" ht="17.25" customHeight="1">
      <c r="A7" s="221" t="s">
        <v>64</v>
      </c>
      <c r="B7" s="222">
        <v>1314619.3</v>
      </c>
      <c r="C7" s="222">
        <v>681587.92</v>
      </c>
      <c r="D7" s="222">
        <v>637443.74</v>
      </c>
      <c r="E7" s="219">
        <f>D7/'2016'!C217</f>
        <v>0.9377957756302638</v>
      </c>
      <c r="F7" s="223">
        <v>1358763.48</v>
      </c>
    </row>
    <row r="8" spans="1:6" ht="17.25" customHeight="1">
      <c r="A8" s="221" t="s">
        <v>1</v>
      </c>
      <c r="B8" s="222">
        <v>558645.43</v>
      </c>
      <c r="C8" s="222">
        <v>472330.36</v>
      </c>
      <c r="D8" s="222">
        <v>436784.79</v>
      </c>
      <c r="E8" s="219">
        <f>D8/'2016'!C218</f>
        <v>0.9556535494346624</v>
      </c>
      <c r="F8" s="223">
        <v>594191</v>
      </c>
    </row>
    <row r="9" spans="1:6" ht="17.25" customHeight="1">
      <c r="A9" s="221" t="s">
        <v>65</v>
      </c>
      <c r="B9" s="222">
        <v>296090.61</v>
      </c>
      <c r="C9" s="222">
        <v>232996.89</v>
      </c>
      <c r="D9" s="222">
        <v>227545.24</v>
      </c>
      <c r="E9" s="219">
        <f>D9/'2016'!C219</f>
        <v>0.9199800725438969</v>
      </c>
      <c r="F9" s="223">
        <v>301542.26</v>
      </c>
    </row>
    <row r="10" spans="1:6" ht="17.25" customHeight="1">
      <c r="A10" s="221" t="s">
        <v>49</v>
      </c>
      <c r="B10" s="222">
        <v>826970.77</v>
      </c>
      <c r="C10" s="222">
        <v>665796.7</v>
      </c>
      <c r="D10" s="222">
        <v>525006.28</v>
      </c>
      <c r="E10" s="219">
        <f>D10/'2016'!C220</f>
        <v>0.9265092478634952</v>
      </c>
      <c r="F10" s="223">
        <v>967761.19</v>
      </c>
    </row>
    <row r="11" spans="1:6" ht="17.25" customHeight="1">
      <c r="A11" s="221" t="s">
        <v>50</v>
      </c>
      <c r="B11" s="222">
        <v>763716.75</v>
      </c>
      <c r="C11" s="222">
        <v>636188.64</v>
      </c>
      <c r="D11" s="222">
        <v>575676.57</v>
      </c>
      <c r="E11" s="219">
        <f>D11/'2016'!C221</f>
        <v>1.277823809225948</v>
      </c>
      <c r="F11" s="223">
        <v>824228.82</v>
      </c>
    </row>
    <row r="12" spans="1:6" ht="17.25" customHeight="1">
      <c r="A12" s="221" t="s">
        <v>84</v>
      </c>
      <c r="B12" s="222">
        <v>788419.42</v>
      </c>
      <c r="C12" s="222">
        <v>482197.55</v>
      </c>
      <c r="D12" s="222">
        <v>510856.03</v>
      </c>
      <c r="E12" s="219">
        <f>D12/'2016'!C222</f>
        <v>1.1830611587577313</v>
      </c>
      <c r="F12" s="223">
        <v>759760.94</v>
      </c>
    </row>
    <row r="13" spans="1:6" ht="17.25" customHeight="1">
      <c r="A13" s="221" t="s">
        <v>66</v>
      </c>
      <c r="B13" s="222">
        <v>937052.9</v>
      </c>
      <c r="C13" s="222">
        <v>710744.96</v>
      </c>
      <c r="D13" s="222">
        <v>703111.37</v>
      </c>
      <c r="E13" s="219">
        <f>D13/'2016'!C223</f>
        <v>1.0422305091705093</v>
      </c>
      <c r="F13" s="223">
        <v>944686.49</v>
      </c>
    </row>
    <row r="14" spans="1:6" ht="17.25" customHeight="1">
      <c r="A14" s="221" t="s">
        <v>33</v>
      </c>
      <c r="B14" s="222">
        <v>1354725.97</v>
      </c>
      <c r="C14" s="222">
        <v>722869.15</v>
      </c>
      <c r="D14" s="222">
        <v>610792.96</v>
      </c>
      <c r="E14" s="219">
        <f>D14/'2016'!C224</f>
        <v>0.8607502548036139</v>
      </c>
      <c r="F14" s="223">
        <v>1466802.16</v>
      </c>
    </row>
    <row r="15" spans="1:6" ht="17.25" customHeight="1">
      <c r="A15" s="221" t="s">
        <v>67</v>
      </c>
      <c r="B15" s="222">
        <v>509461.67</v>
      </c>
      <c r="C15" s="222">
        <v>402463.17</v>
      </c>
      <c r="D15" s="222">
        <v>354894.42</v>
      </c>
      <c r="E15" s="219">
        <f>D15/'2016'!C225</f>
        <v>0.8591191839512754</v>
      </c>
      <c r="F15" s="223">
        <v>557030.42</v>
      </c>
    </row>
    <row r="16" spans="1:6" ht="17.25" customHeight="1">
      <c r="A16" s="221" t="s">
        <v>68</v>
      </c>
      <c r="B16" s="222">
        <v>322988.67</v>
      </c>
      <c r="C16" s="222">
        <v>256603.78</v>
      </c>
      <c r="D16" s="222">
        <v>249086.08</v>
      </c>
      <c r="E16" s="219">
        <f>D16/'2016'!C226</f>
        <v>1.0015124446986272</v>
      </c>
      <c r="F16" s="223">
        <v>330506.37</v>
      </c>
    </row>
    <row r="17" spans="1:6" ht="17.25" customHeight="1">
      <c r="A17" s="221" t="s">
        <v>56</v>
      </c>
      <c r="B17" s="222">
        <v>1918034.33</v>
      </c>
      <c r="C17" s="222">
        <v>626905.62</v>
      </c>
      <c r="D17" s="222">
        <v>501488.18</v>
      </c>
      <c r="E17" s="219">
        <f>D17/'2016'!C227</f>
        <v>0.7484673445328776</v>
      </c>
      <c r="F17" s="223">
        <v>2043451.77</v>
      </c>
    </row>
    <row r="18" spans="1:6" ht="17.25" customHeight="1">
      <c r="A18" s="221" t="s">
        <v>129</v>
      </c>
      <c r="B18" s="222">
        <v>2521631.35</v>
      </c>
      <c r="C18" s="222">
        <v>1629794.24</v>
      </c>
      <c r="D18" s="222">
        <v>766119.85</v>
      </c>
      <c r="E18" s="219">
        <f>D18/'2016'!C228</f>
        <v>0.5081923074308016</v>
      </c>
      <c r="F18" s="223">
        <v>3385305.74</v>
      </c>
    </row>
    <row r="19" spans="1:6" ht="17.25" customHeight="1">
      <c r="A19" s="224" t="s">
        <v>134</v>
      </c>
      <c r="B19" s="222">
        <v>0</v>
      </c>
      <c r="C19" s="222">
        <v>211358.44</v>
      </c>
      <c r="D19" s="222">
        <v>0</v>
      </c>
      <c r="E19" s="225"/>
      <c r="F19" s="223">
        <v>211358.44</v>
      </c>
    </row>
    <row r="20" spans="1:6" ht="17.25" customHeight="1">
      <c r="A20" s="226" t="s">
        <v>130</v>
      </c>
      <c r="B20" s="227">
        <v>1361726.83</v>
      </c>
      <c r="C20" s="227">
        <v>1342254.94</v>
      </c>
      <c r="D20" s="227">
        <v>951525.81</v>
      </c>
      <c r="E20" s="225">
        <f>D20/'2016'!C229</f>
        <v>1.186980392064894</v>
      </c>
      <c r="F20" s="223">
        <v>1752455.96</v>
      </c>
    </row>
    <row r="21" spans="1:6" ht="17.25" customHeight="1" thickBot="1">
      <c r="A21" s="228" t="s">
        <v>69</v>
      </c>
      <c r="B21" s="229">
        <v>1082453.67</v>
      </c>
      <c r="C21" s="229">
        <v>642552.62</v>
      </c>
      <c r="D21" s="229">
        <v>632897.44</v>
      </c>
      <c r="E21" s="225">
        <f>D21/'2016'!C230</f>
        <v>0.9518092328967054</v>
      </c>
      <c r="F21" s="230">
        <v>1092108.85</v>
      </c>
    </row>
    <row r="22" spans="1:6" ht="22.5" customHeight="1" thickBot="1">
      <c r="A22" s="231" t="s">
        <v>75</v>
      </c>
      <c r="B22" s="232">
        <f>SUM(B3:B21)</f>
        <v>20581722.160000004</v>
      </c>
      <c r="C22" s="232">
        <f>SUM(C3:C21)</f>
        <v>12820937.639999999</v>
      </c>
      <c r="D22" s="232">
        <f>SUM(D3:D21)</f>
        <v>10562476.750000002</v>
      </c>
      <c r="E22" s="233">
        <f>D22/'2016'!C231</f>
        <v>0.9093044144330371</v>
      </c>
      <c r="F22" s="234">
        <f>SUM(F3:F21)</f>
        <v>22840183.05</v>
      </c>
    </row>
    <row r="23" ht="15" thickBot="1"/>
    <row r="24" spans="1:6" ht="31.5" thickBot="1">
      <c r="A24" s="213" t="s">
        <v>137</v>
      </c>
      <c r="B24" s="214" t="s">
        <v>81</v>
      </c>
      <c r="C24" s="214" t="s">
        <v>94</v>
      </c>
      <c r="D24" s="214" t="s">
        <v>136</v>
      </c>
      <c r="E24" s="215" t="s">
        <v>95</v>
      </c>
      <c r="F24" s="216" t="s">
        <v>58</v>
      </c>
    </row>
    <row r="25" spans="1:6" ht="15">
      <c r="A25" s="217" t="s">
        <v>106</v>
      </c>
      <c r="B25" s="218">
        <v>887089.41</v>
      </c>
      <c r="C25" s="218">
        <v>511292.25</v>
      </c>
      <c r="D25" s="218">
        <v>414446.93</v>
      </c>
      <c r="E25" s="219">
        <f>D25/C3</f>
        <v>0.8490065187877347</v>
      </c>
      <c r="F25" s="220">
        <v>983934.73</v>
      </c>
    </row>
    <row r="26" spans="1:6" ht="15">
      <c r="A26" s="221" t="s">
        <v>61</v>
      </c>
      <c r="B26" s="222">
        <v>1520991.59</v>
      </c>
      <c r="C26" s="222">
        <v>956696.28</v>
      </c>
      <c r="D26" s="222">
        <v>916370.68</v>
      </c>
      <c r="E26" s="219">
        <f aca="true" t="shared" si="0" ref="E26:E44">D26/C4</f>
        <v>0.9732499677635151</v>
      </c>
      <c r="F26" s="223">
        <v>1561317.19</v>
      </c>
    </row>
    <row r="27" spans="1:6" ht="15">
      <c r="A27" s="221" t="s">
        <v>62</v>
      </c>
      <c r="B27" s="222">
        <v>2636133.33</v>
      </c>
      <c r="C27" s="222">
        <v>927252.43</v>
      </c>
      <c r="D27" s="222">
        <v>849995.24</v>
      </c>
      <c r="E27" s="219">
        <f t="shared" si="0"/>
        <v>0.8829028112385391</v>
      </c>
      <c r="F27" s="223">
        <v>2713390.52</v>
      </c>
    </row>
    <row r="28" spans="1:6" ht="15">
      <c r="A28" s="221" t="s">
        <v>63</v>
      </c>
      <c r="B28" s="222">
        <v>1206014.83</v>
      </c>
      <c r="C28" s="222">
        <v>710113.12</v>
      </c>
      <c r="D28" s="222">
        <v>663497.65</v>
      </c>
      <c r="E28" s="219">
        <f t="shared" si="0"/>
        <v>0.9320722970934989</v>
      </c>
      <c r="F28" s="223">
        <v>1252630.3</v>
      </c>
    </row>
    <row r="29" spans="1:6" ht="15">
      <c r="A29" s="221" t="s">
        <v>64</v>
      </c>
      <c r="B29" s="222">
        <v>1358763.48</v>
      </c>
      <c r="C29" s="222">
        <v>720025.04</v>
      </c>
      <c r="D29" s="222">
        <v>609070.2</v>
      </c>
      <c r="E29" s="219">
        <f t="shared" si="0"/>
        <v>0.8936047458118095</v>
      </c>
      <c r="F29" s="223">
        <v>1469718.32</v>
      </c>
    </row>
    <row r="30" spans="1:6" ht="15">
      <c r="A30" s="221" t="s">
        <v>1</v>
      </c>
      <c r="B30" s="222">
        <v>594191</v>
      </c>
      <c r="C30" s="222">
        <v>471482.91</v>
      </c>
      <c r="D30" s="222">
        <v>416023.61</v>
      </c>
      <c r="E30" s="219">
        <f t="shared" si="0"/>
        <v>0.8807894754002262</v>
      </c>
      <c r="F30" s="223">
        <v>649650.3</v>
      </c>
    </row>
    <row r="31" spans="1:6" ht="15">
      <c r="A31" s="221" t="s">
        <v>65</v>
      </c>
      <c r="B31" s="222">
        <v>301542.26</v>
      </c>
      <c r="C31" s="222">
        <v>234601.14</v>
      </c>
      <c r="D31" s="222">
        <v>231151.22</v>
      </c>
      <c r="E31" s="219">
        <f t="shared" si="0"/>
        <v>0.9920785637954223</v>
      </c>
      <c r="F31" s="223">
        <v>304992.18</v>
      </c>
    </row>
    <row r="32" spans="1:6" ht="15">
      <c r="A32" s="221" t="s">
        <v>49</v>
      </c>
      <c r="B32" s="222">
        <v>967761.19</v>
      </c>
      <c r="C32" s="222">
        <v>664390.48</v>
      </c>
      <c r="D32" s="222">
        <v>510662.99</v>
      </c>
      <c r="E32" s="219">
        <f t="shared" si="0"/>
        <v>0.7669953756154093</v>
      </c>
      <c r="F32" s="223">
        <v>1121488.68</v>
      </c>
    </row>
    <row r="33" spans="1:6" ht="15">
      <c r="A33" s="221" t="s">
        <v>50</v>
      </c>
      <c r="B33" s="222">
        <v>824228.82</v>
      </c>
      <c r="C33" s="222">
        <v>658801.93</v>
      </c>
      <c r="D33" s="222">
        <v>567588.82</v>
      </c>
      <c r="E33" s="219">
        <f t="shared" si="0"/>
        <v>0.8921706303966697</v>
      </c>
      <c r="F33" s="223">
        <v>915441.93</v>
      </c>
    </row>
    <row r="34" spans="1:6" ht="15">
      <c r="A34" s="221" t="s">
        <v>84</v>
      </c>
      <c r="B34" s="222">
        <v>759760.94</v>
      </c>
      <c r="C34" s="222">
        <v>480832.68</v>
      </c>
      <c r="D34" s="222">
        <v>367991.03</v>
      </c>
      <c r="E34" s="219">
        <f t="shared" si="0"/>
        <v>0.7631540848766237</v>
      </c>
      <c r="F34" s="223">
        <v>872602.59</v>
      </c>
    </row>
    <row r="35" spans="1:6" ht="15">
      <c r="A35" s="221" t="s">
        <v>66</v>
      </c>
      <c r="B35" s="222">
        <v>944686.49</v>
      </c>
      <c r="C35" s="222">
        <v>671150.41</v>
      </c>
      <c r="D35" s="222">
        <v>524476.02</v>
      </c>
      <c r="E35" s="219">
        <f t="shared" si="0"/>
        <v>0.7379243603781588</v>
      </c>
      <c r="F35" s="223">
        <v>1091360.88</v>
      </c>
    </row>
    <row r="36" spans="1:6" ht="15">
      <c r="A36" s="221" t="s">
        <v>33</v>
      </c>
      <c r="B36" s="222">
        <v>1466802.16</v>
      </c>
      <c r="C36" s="222">
        <v>726326.63</v>
      </c>
      <c r="D36" s="222">
        <v>621379.73</v>
      </c>
      <c r="E36" s="219">
        <f t="shared" si="0"/>
        <v>0.8596019487067611</v>
      </c>
      <c r="F36" s="223">
        <v>1571749.06</v>
      </c>
    </row>
    <row r="37" spans="1:6" ht="15">
      <c r="A37" s="221" t="s">
        <v>67</v>
      </c>
      <c r="B37" s="222">
        <v>557030.42</v>
      </c>
      <c r="C37" s="222">
        <v>412435.66</v>
      </c>
      <c r="D37" s="222">
        <v>340921.24</v>
      </c>
      <c r="E37" s="219">
        <f t="shared" si="0"/>
        <v>0.8470868029986446</v>
      </c>
      <c r="F37" s="223">
        <v>628544.84</v>
      </c>
    </row>
    <row r="38" spans="1:6" ht="15">
      <c r="A38" s="221" t="s">
        <v>68</v>
      </c>
      <c r="B38" s="222">
        <v>330506.37</v>
      </c>
      <c r="C38" s="222">
        <v>253112.3</v>
      </c>
      <c r="D38" s="222">
        <v>245263.65</v>
      </c>
      <c r="E38" s="219">
        <f t="shared" si="0"/>
        <v>0.9558068474283582</v>
      </c>
      <c r="F38" s="223">
        <v>338355.02</v>
      </c>
    </row>
    <row r="39" spans="1:6" ht="15">
      <c r="A39" s="221" t="s">
        <v>56</v>
      </c>
      <c r="B39" s="222">
        <v>2043451.77</v>
      </c>
      <c r="C39" s="222">
        <v>643808.03</v>
      </c>
      <c r="D39" s="222">
        <v>587512.91</v>
      </c>
      <c r="E39" s="219">
        <f t="shared" si="0"/>
        <v>0.9371632527397027</v>
      </c>
      <c r="F39" s="223">
        <v>2099746.89</v>
      </c>
    </row>
    <row r="40" spans="1:6" ht="15">
      <c r="A40" s="221" t="s">
        <v>129</v>
      </c>
      <c r="B40" s="222">
        <v>3385305.74</v>
      </c>
      <c r="C40" s="222">
        <v>-26135.03</v>
      </c>
      <c r="D40" s="222">
        <v>737641.46</v>
      </c>
      <c r="E40" s="219">
        <f t="shared" si="0"/>
        <v>0.452597905855895</v>
      </c>
      <c r="F40" s="223">
        <v>2621529.25</v>
      </c>
    </row>
    <row r="41" spans="1:6" ht="15">
      <c r="A41" s="224" t="s">
        <v>134</v>
      </c>
      <c r="B41" s="222">
        <v>211358.44</v>
      </c>
      <c r="C41" s="222">
        <v>433507.6</v>
      </c>
      <c r="D41" s="222">
        <v>63900.72</v>
      </c>
      <c r="E41" s="225">
        <f t="shared" si="0"/>
        <v>0.3023334199476491</v>
      </c>
      <c r="F41" s="223">
        <v>580965.32</v>
      </c>
    </row>
    <row r="42" spans="1:6" ht="15">
      <c r="A42" s="226" t="s">
        <v>130</v>
      </c>
      <c r="B42" s="227">
        <v>1752455.96</v>
      </c>
      <c r="C42" s="227">
        <v>822345.89</v>
      </c>
      <c r="D42" s="227">
        <v>825061.9</v>
      </c>
      <c r="E42" s="225">
        <f t="shared" si="0"/>
        <v>0.6146834520124769</v>
      </c>
      <c r="F42" s="223">
        <v>1749739.95</v>
      </c>
    </row>
    <row r="43" spans="1:6" ht="15.75" thickBot="1">
      <c r="A43" s="228" t="s">
        <v>69</v>
      </c>
      <c r="B43" s="229">
        <v>1092108.85</v>
      </c>
      <c r="C43" s="229">
        <v>646530.71</v>
      </c>
      <c r="D43" s="229">
        <v>556323.63</v>
      </c>
      <c r="E43" s="225">
        <f t="shared" si="0"/>
        <v>0.8658024458759502</v>
      </c>
      <c r="F43" s="230">
        <v>1182315.93</v>
      </c>
    </row>
    <row r="44" spans="1:6" ht="27.75" customHeight="1" thickBot="1">
      <c r="A44" s="231" t="s">
        <v>75</v>
      </c>
      <c r="B44" s="232">
        <v>22840183.049999997</v>
      </c>
      <c r="C44" s="232">
        <v>10918570.46</v>
      </c>
      <c r="D44" s="232">
        <v>10049279.63</v>
      </c>
      <c r="E44" s="233">
        <f t="shared" si="0"/>
        <v>0.7838178386148053</v>
      </c>
      <c r="F44" s="234">
        <v>23709473.880000003</v>
      </c>
    </row>
    <row r="45" ht="15" thickBot="1"/>
    <row r="46" spans="1:6" ht="41.25" customHeight="1" thickBot="1">
      <c r="A46" s="213" t="s">
        <v>139</v>
      </c>
      <c r="B46" s="214" t="s">
        <v>81</v>
      </c>
      <c r="C46" s="214" t="s">
        <v>99</v>
      </c>
      <c r="D46" s="214" t="s">
        <v>100</v>
      </c>
      <c r="E46" s="215" t="s">
        <v>98</v>
      </c>
      <c r="F46" s="216" t="s">
        <v>58</v>
      </c>
    </row>
    <row r="47" spans="1:6" ht="15">
      <c r="A47" s="217" t="s">
        <v>106</v>
      </c>
      <c r="B47" s="218">
        <v>983934.73</v>
      </c>
      <c r="C47" s="218">
        <v>417855.9</v>
      </c>
      <c r="D47" s="218">
        <v>534770.29</v>
      </c>
      <c r="E47" s="219">
        <f>D47/C25</f>
        <v>1.045919021851006</v>
      </c>
      <c r="F47" s="220">
        <v>867020.34</v>
      </c>
    </row>
    <row r="48" spans="1:6" ht="15">
      <c r="A48" s="221" t="s">
        <v>61</v>
      </c>
      <c r="B48" s="222">
        <v>1561317.19</v>
      </c>
      <c r="C48" s="222">
        <v>825953.23</v>
      </c>
      <c r="D48" s="222">
        <v>943685.96</v>
      </c>
      <c r="E48" s="219">
        <f aca="true" t="shared" si="1" ref="E48:E65">D48/C26</f>
        <v>0.9864007833290623</v>
      </c>
      <c r="F48" s="223">
        <v>1443584.46</v>
      </c>
    </row>
    <row r="49" spans="1:6" ht="15">
      <c r="A49" s="221" t="s">
        <v>62</v>
      </c>
      <c r="B49" s="222">
        <v>2713390.52</v>
      </c>
      <c r="C49" s="222">
        <v>891525.61</v>
      </c>
      <c r="D49" s="222">
        <v>920281.52</v>
      </c>
      <c r="E49" s="219">
        <f t="shared" si="1"/>
        <v>0.9924821874017629</v>
      </c>
      <c r="F49" s="223">
        <v>2684634.61</v>
      </c>
    </row>
    <row r="50" spans="1:6" ht="15">
      <c r="A50" s="221" t="s">
        <v>63</v>
      </c>
      <c r="B50" s="222">
        <v>1252630.3</v>
      </c>
      <c r="C50" s="222">
        <v>589555</v>
      </c>
      <c r="D50" s="222">
        <v>709376.31</v>
      </c>
      <c r="E50" s="219">
        <f t="shared" si="1"/>
        <v>0.9989624047503869</v>
      </c>
      <c r="F50" s="223">
        <v>1132808.99</v>
      </c>
    </row>
    <row r="51" spans="1:6" ht="15">
      <c r="A51" s="221" t="s">
        <v>64</v>
      </c>
      <c r="B51" s="222">
        <v>1469718.32</v>
      </c>
      <c r="C51" s="222">
        <v>575552.83</v>
      </c>
      <c r="D51" s="222">
        <v>706040.94</v>
      </c>
      <c r="E51" s="219">
        <f t="shared" si="1"/>
        <v>0.980578314331957</v>
      </c>
      <c r="F51" s="223">
        <v>1339230.21</v>
      </c>
    </row>
    <row r="52" spans="1:6" ht="15">
      <c r="A52" s="221" t="s">
        <v>1</v>
      </c>
      <c r="B52" s="222">
        <v>649650.3</v>
      </c>
      <c r="C52" s="222">
        <v>446825.82</v>
      </c>
      <c r="D52" s="222">
        <v>490359.87</v>
      </c>
      <c r="E52" s="219">
        <f t="shared" si="1"/>
        <v>1.0400374215048431</v>
      </c>
      <c r="F52" s="223">
        <v>606116.25</v>
      </c>
    </row>
    <row r="53" spans="1:6" ht="15">
      <c r="A53" s="221" t="s">
        <v>65</v>
      </c>
      <c r="B53" s="222">
        <v>304992.18</v>
      </c>
      <c r="C53" s="222">
        <v>212944.83</v>
      </c>
      <c r="D53" s="222">
        <v>247752.23</v>
      </c>
      <c r="E53" s="219">
        <f t="shared" si="1"/>
        <v>1.0560572297304267</v>
      </c>
      <c r="F53" s="223">
        <v>270184.78</v>
      </c>
    </row>
    <row r="54" spans="1:6" ht="15">
      <c r="A54" s="221" t="s">
        <v>49</v>
      </c>
      <c r="B54" s="222">
        <v>1121488.68</v>
      </c>
      <c r="C54" s="222">
        <v>596277.79</v>
      </c>
      <c r="D54" s="222">
        <v>597463.18</v>
      </c>
      <c r="E54" s="219">
        <f t="shared" si="1"/>
        <v>0.899265112889637</v>
      </c>
      <c r="F54" s="223">
        <v>1120303.29</v>
      </c>
    </row>
    <row r="55" spans="1:6" ht="15">
      <c r="A55" s="221" t="s">
        <v>50</v>
      </c>
      <c r="B55" s="222">
        <v>915441.93</v>
      </c>
      <c r="C55" s="222">
        <v>635542.08</v>
      </c>
      <c r="D55" s="222">
        <v>528071.83</v>
      </c>
      <c r="E55" s="219">
        <f t="shared" si="1"/>
        <v>0.8015638782357543</v>
      </c>
      <c r="F55" s="223">
        <v>1022912.18</v>
      </c>
    </row>
    <row r="56" spans="1:6" ht="15">
      <c r="A56" s="221" t="s">
        <v>84</v>
      </c>
      <c r="B56" s="222">
        <v>872602.59</v>
      </c>
      <c r="C56" s="222">
        <v>405821.12</v>
      </c>
      <c r="D56" s="222">
        <v>451924.68</v>
      </c>
      <c r="E56" s="219">
        <f t="shared" si="1"/>
        <v>0.9398792943940499</v>
      </c>
      <c r="F56" s="223">
        <v>826499.03</v>
      </c>
    </row>
    <row r="57" spans="1:6" ht="15">
      <c r="A57" s="221" t="s">
        <v>66</v>
      </c>
      <c r="B57" s="222">
        <v>1091360.88</v>
      </c>
      <c r="C57" s="222">
        <v>577208.5</v>
      </c>
      <c r="D57" s="222">
        <v>805729.49</v>
      </c>
      <c r="E57" s="219">
        <f t="shared" si="1"/>
        <v>1.2005199996823364</v>
      </c>
      <c r="F57" s="223">
        <v>862839.89</v>
      </c>
    </row>
    <row r="58" spans="1:6" ht="15">
      <c r="A58" s="221" t="s">
        <v>33</v>
      </c>
      <c r="B58" s="222">
        <v>1571749.06</v>
      </c>
      <c r="C58" s="222">
        <v>673667.26</v>
      </c>
      <c r="D58" s="222">
        <v>766684.25</v>
      </c>
      <c r="E58" s="219">
        <f t="shared" si="1"/>
        <v>1.0555640098174564</v>
      </c>
      <c r="F58" s="223">
        <v>1478732.07</v>
      </c>
    </row>
    <row r="59" spans="1:6" ht="15">
      <c r="A59" s="221" t="s">
        <v>67</v>
      </c>
      <c r="B59" s="222">
        <v>628544.84</v>
      </c>
      <c r="C59" s="222">
        <v>337893.07</v>
      </c>
      <c r="D59" s="222">
        <v>424377.43</v>
      </c>
      <c r="E59" s="219">
        <f t="shared" si="1"/>
        <v>1.0289542616174363</v>
      </c>
      <c r="F59" s="223">
        <v>542060.48</v>
      </c>
    </row>
    <row r="60" spans="1:6" ht="15">
      <c r="A60" s="221" t="s">
        <v>68</v>
      </c>
      <c r="B60" s="222">
        <v>338355.02</v>
      </c>
      <c r="C60" s="222">
        <v>207221.56</v>
      </c>
      <c r="D60" s="222">
        <v>272287.48</v>
      </c>
      <c r="E60" s="219">
        <f t="shared" si="1"/>
        <v>1.0757575985046952</v>
      </c>
      <c r="F60" s="223">
        <v>273289.1</v>
      </c>
    </row>
    <row r="61" spans="1:6" ht="15">
      <c r="A61" s="221" t="s">
        <v>56</v>
      </c>
      <c r="B61" s="222">
        <v>2099746.89</v>
      </c>
      <c r="C61" s="222">
        <v>518197.2</v>
      </c>
      <c r="D61" s="222">
        <v>794081.24</v>
      </c>
      <c r="E61" s="219">
        <f t="shared" si="1"/>
        <v>1.233413071905922</v>
      </c>
      <c r="F61" s="223">
        <v>1823862.85</v>
      </c>
    </row>
    <row r="62" spans="1:6" ht="15">
      <c r="A62" s="221" t="s">
        <v>129</v>
      </c>
      <c r="B62" s="222">
        <v>2621529.25</v>
      </c>
      <c r="C62" s="222">
        <v>-3934.2</v>
      </c>
      <c r="D62" s="222">
        <v>268625.85</v>
      </c>
      <c r="E62" s="219">
        <f t="shared" si="1"/>
        <v>-10.278383074364177</v>
      </c>
      <c r="F62" s="223">
        <v>2348969.2</v>
      </c>
    </row>
    <row r="63" spans="1:6" ht="15">
      <c r="A63" s="224" t="s">
        <v>134</v>
      </c>
      <c r="B63" s="222">
        <v>580965.32</v>
      </c>
      <c r="C63" s="222">
        <v>345861.89</v>
      </c>
      <c r="D63" s="222">
        <v>190810.87</v>
      </c>
      <c r="E63" s="225">
        <f t="shared" si="1"/>
        <v>0.44015576658863653</v>
      </c>
      <c r="F63" s="223">
        <v>736016.34</v>
      </c>
    </row>
    <row r="64" spans="1:6" ht="15">
      <c r="A64" s="226" t="s">
        <v>130</v>
      </c>
      <c r="B64" s="227">
        <v>1749739.95</v>
      </c>
      <c r="C64" s="227">
        <v>779869.49</v>
      </c>
      <c r="D64" s="227">
        <v>945830.65</v>
      </c>
      <c r="E64" s="225">
        <f t="shared" si="1"/>
        <v>1.1501615822509916</v>
      </c>
      <c r="F64" s="223">
        <v>1583778.79</v>
      </c>
    </row>
    <row r="65" spans="1:6" ht="15">
      <c r="A65" s="228" t="s">
        <v>69</v>
      </c>
      <c r="B65" s="229">
        <v>1182315.93</v>
      </c>
      <c r="C65" s="229">
        <v>559804.37</v>
      </c>
      <c r="D65" s="229">
        <v>617882.29</v>
      </c>
      <c r="E65" s="225">
        <f t="shared" si="1"/>
        <v>0.9556890035432347</v>
      </c>
      <c r="F65" s="230">
        <v>1124238.01</v>
      </c>
    </row>
    <row r="66" spans="1:6" ht="15.75" thickBot="1">
      <c r="A66" s="228" t="s">
        <v>138</v>
      </c>
      <c r="B66" s="229">
        <v>0</v>
      </c>
      <c r="C66" s="229">
        <v>891581.25</v>
      </c>
      <c r="D66" s="229">
        <v>0</v>
      </c>
      <c r="E66" s="225">
        <v>0</v>
      </c>
      <c r="F66" s="230">
        <v>891581.25</v>
      </c>
    </row>
    <row r="67" spans="1:6" ht="24" customHeight="1" thickBot="1">
      <c r="A67" s="231" t="s">
        <v>75</v>
      </c>
      <c r="B67" s="232">
        <v>23709473.880000003</v>
      </c>
      <c r="C67" s="232">
        <v>10485224.6</v>
      </c>
      <c r="D67" s="232">
        <v>11216036.36</v>
      </c>
      <c r="E67" s="233">
        <f>D67/C44</f>
        <v>1.0272440335563855</v>
      </c>
      <c r="F67" s="234">
        <v>22978662.12</v>
      </c>
    </row>
    <row r="68" ht="15" thickBot="1"/>
    <row r="69" spans="1:6" ht="31.5" thickBot="1">
      <c r="A69" s="213" t="s">
        <v>107</v>
      </c>
      <c r="B69" s="214" t="s">
        <v>81</v>
      </c>
      <c r="C69" s="214" t="s">
        <v>103</v>
      </c>
      <c r="D69" s="214" t="s">
        <v>104</v>
      </c>
      <c r="E69" s="215" t="s">
        <v>105</v>
      </c>
      <c r="F69" s="216" t="s">
        <v>58</v>
      </c>
    </row>
    <row r="70" spans="1:6" ht="15">
      <c r="A70" s="217" t="s">
        <v>106</v>
      </c>
      <c r="B70" s="218">
        <v>867020.34</v>
      </c>
      <c r="C70" s="218">
        <v>437451.48</v>
      </c>
      <c r="D70" s="218">
        <v>464187.73</v>
      </c>
      <c r="E70" s="219">
        <f>D70/C47</f>
        <v>1.1108799229590869</v>
      </c>
      <c r="F70" s="220">
        <v>840284.09</v>
      </c>
    </row>
    <row r="71" spans="1:6" ht="15">
      <c r="A71" s="221" t="s">
        <v>61</v>
      </c>
      <c r="B71" s="222">
        <v>1443584.46</v>
      </c>
      <c r="C71" s="222">
        <v>798081.56</v>
      </c>
      <c r="D71" s="222">
        <v>840937.05</v>
      </c>
      <c r="E71" s="219">
        <f aca="true" t="shared" si="2" ref="E71:E84">D71/C48</f>
        <v>1.0181412451162641</v>
      </c>
      <c r="F71" s="223">
        <v>1400728.97</v>
      </c>
    </row>
    <row r="72" spans="1:6" ht="15">
      <c r="A72" s="221" t="s">
        <v>62</v>
      </c>
      <c r="B72" s="222">
        <v>2684634.61</v>
      </c>
      <c r="C72" s="222">
        <v>818991.48</v>
      </c>
      <c r="D72" s="222">
        <v>751085.41</v>
      </c>
      <c r="E72" s="219">
        <f t="shared" si="2"/>
        <v>0.8424720519245656</v>
      </c>
      <c r="F72" s="223">
        <v>2752540.68</v>
      </c>
    </row>
    <row r="73" spans="1:6" ht="15">
      <c r="A73" s="221" t="s">
        <v>63</v>
      </c>
      <c r="B73" s="222">
        <v>1132808.99</v>
      </c>
      <c r="C73" s="222">
        <v>624011.86</v>
      </c>
      <c r="D73" s="222">
        <v>591277.25</v>
      </c>
      <c r="E73" s="219">
        <f t="shared" si="2"/>
        <v>1.0029212711282238</v>
      </c>
      <c r="F73" s="223">
        <v>1165543.6</v>
      </c>
    </row>
    <row r="74" spans="1:6" ht="15">
      <c r="A74" s="221" t="s">
        <v>64</v>
      </c>
      <c r="B74" s="222">
        <v>1339230.21</v>
      </c>
      <c r="C74" s="222">
        <v>593571.82</v>
      </c>
      <c r="D74" s="222">
        <v>626331.04</v>
      </c>
      <c r="E74" s="219">
        <f t="shared" si="2"/>
        <v>1.088225106981057</v>
      </c>
      <c r="F74" s="223">
        <v>1306470.99</v>
      </c>
    </row>
    <row r="75" spans="1:6" ht="15">
      <c r="A75" s="221" t="s">
        <v>1</v>
      </c>
      <c r="B75" s="222">
        <v>606116.25</v>
      </c>
      <c r="C75" s="222">
        <v>443670.09</v>
      </c>
      <c r="D75" s="222">
        <v>417564.96</v>
      </c>
      <c r="E75" s="219">
        <f t="shared" si="2"/>
        <v>0.9345139455011799</v>
      </c>
      <c r="F75" s="223">
        <v>632221.38</v>
      </c>
    </row>
    <row r="76" spans="1:6" ht="15">
      <c r="A76" s="221" t="s">
        <v>65</v>
      </c>
      <c r="B76" s="222">
        <v>270184.78</v>
      </c>
      <c r="C76" s="222">
        <v>203013.84</v>
      </c>
      <c r="D76" s="222">
        <v>177483.55</v>
      </c>
      <c r="E76" s="219">
        <f t="shared" si="2"/>
        <v>0.8334719842693528</v>
      </c>
      <c r="F76" s="223">
        <v>295715.07</v>
      </c>
    </row>
    <row r="77" spans="1:6" ht="15">
      <c r="A77" s="221" t="s">
        <v>49</v>
      </c>
      <c r="B77" s="222">
        <v>1120303.29</v>
      </c>
      <c r="C77" s="222">
        <v>682739.38</v>
      </c>
      <c r="D77" s="222">
        <v>577297.06</v>
      </c>
      <c r="E77" s="219">
        <f t="shared" si="2"/>
        <v>0.9681679741920289</v>
      </c>
      <c r="F77" s="223">
        <v>1225745.61</v>
      </c>
    </row>
    <row r="78" spans="1:6" ht="15">
      <c r="A78" s="221" t="s">
        <v>50</v>
      </c>
      <c r="B78" s="222">
        <v>1022912.18</v>
      </c>
      <c r="C78" s="222">
        <v>688638.48</v>
      </c>
      <c r="D78" s="222">
        <v>547473.79</v>
      </c>
      <c r="E78" s="219">
        <f t="shared" si="2"/>
        <v>0.8614280741253201</v>
      </c>
      <c r="F78" s="223">
        <v>1164076.87</v>
      </c>
    </row>
    <row r="79" spans="1:6" ht="15">
      <c r="A79" s="221" t="s">
        <v>84</v>
      </c>
      <c r="B79" s="222">
        <v>826499.03</v>
      </c>
      <c r="C79" s="222">
        <v>475260.86</v>
      </c>
      <c r="D79" s="222">
        <v>471076.54</v>
      </c>
      <c r="E79" s="219">
        <f t="shared" si="2"/>
        <v>1.1607984818532855</v>
      </c>
      <c r="F79" s="223">
        <v>830683.35</v>
      </c>
    </row>
    <row r="80" spans="1:6" ht="15">
      <c r="A80" s="221" t="s">
        <v>66</v>
      </c>
      <c r="B80" s="222">
        <v>862839.89</v>
      </c>
      <c r="C80" s="222">
        <v>572643.4</v>
      </c>
      <c r="D80" s="222">
        <v>555506.58</v>
      </c>
      <c r="E80" s="219">
        <f t="shared" si="2"/>
        <v>0.9624019396803754</v>
      </c>
      <c r="F80" s="223">
        <v>879976.71</v>
      </c>
    </row>
    <row r="81" spans="1:6" ht="15">
      <c r="A81" s="221" t="s">
        <v>33</v>
      </c>
      <c r="B81" s="222">
        <v>1478732.07</v>
      </c>
      <c r="C81" s="222">
        <v>660395.3</v>
      </c>
      <c r="D81" s="222">
        <v>721213.2</v>
      </c>
      <c r="E81" s="219">
        <f t="shared" si="2"/>
        <v>1.0705777804906238</v>
      </c>
      <c r="F81" s="223">
        <v>1417914.17</v>
      </c>
    </row>
    <row r="82" spans="1:6" ht="15">
      <c r="A82" s="221" t="s">
        <v>67</v>
      </c>
      <c r="B82" s="222">
        <v>542060.48</v>
      </c>
      <c r="C82" s="222">
        <v>344176.99</v>
      </c>
      <c r="D82" s="222">
        <v>365597.43</v>
      </c>
      <c r="E82" s="219">
        <f t="shared" si="2"/>
        <v>1.0819915010390713</v>
      </c>
      <c r="F82" s="223">
        <v>520640.04</v>
      </c>
    </row>
    <row r="83" spans="1:6" ht="15">
      <c r="A83" s="221" t="s">
        <v>68</v>
      </c>
      <c r="B83" s="222">
        <v>273289.1</v>
      </c>
      <c r="C83" s="222">
        <v>226730.34</v>
      </c>
      <c r="D83" s="222">
        <v>194229.93</v>
      </c>
      <c r="E83" s="219">
        <f t="shared" si="2"/>
        <v>0.9373056066173809</v>
      </c>
      <c r="F83" s="223">
        <v>305789.51</v>
      </c>
    </row>
    <row r="84" spans="1:6" ht="15">
      <c r="A84" s="221" t="s">
        <v>56</v>
      </c>
      <c r="B84" s="222">
        <v>1823862.85</v>
      </c>
      <c r="C84" s="222">
        <v>584206.16</v>
      </c>
      <c r="D84" s="222">
        <v>550916.65</v>
      </c>
      <c r="E84" s="219">
        <f t="shared" si="2"/>
        <v>1.0631409239571346</v>
      </c>
      <c r="F84" s="223">
        <v>1857152.36</v>
      </c>
    </row>
    <row r="85" spans="1:6" ht="15">
      <c r="A85" s="221" t="s">
        <v>129</v>
      </c>
      <c r="B85" s="222">
        <v>2348969.2</v>
      </c>
      <c r="C85" s="222">
        <v>-1085.56</v>
      </c>
      <c r="D85" s="222">
        <v>131067.27</v>
      </c>
      <c r="E85" s="219"/>
      <c r="F85" s="223">
        <v>2216816.37</v>
      </c>
    </row>
    <row r="86" spans="1:6" ht="15">
      <c r="A86" s="224" t="s">
        <v>140</v>
      </c>
      <c r="B86" s="222">
        <v>0</v>
      </c>
      <c r="C86" s="222">
        <v>559679.08</v>
      </c>
      <c r="D86" s="222">
        <v>0</v>
      </c>
      <c r="E86" s="225"/>
      <c r="F86" s="223">
        <v>559679.08</v>
      </c>
    </row>
    <row r="87" spans="1:6" ht="15">
      <c r="A87" s="226" t="s">
        <v>134</v>
      </c>
      <c r="B87" s="227">
        <v>736016.34</v>
      </c>
      <c r="C87" s="227">
        <v>582074.08</v>
      </c>
      <c r="D87" s="227">
        <v>199632.41</v>
      </c>
      <c r="E87" s="225">
        <f>D87/C63</f>
        <v>0.5772026805266114</v>
      </c>
      <c r="F87" s="223">
        <v>1118458.01</v>
      </c>
    </row>
    <row r="88" spans="1:6" ht="15">
      <c r="A88" s="228" t="s">
        <v>130</v>
      </c>
      <c r="B88" s="229">
        <v>1583778.79</v>
      </c>
      <c r="C88" s="229">
        <v>750191.13</v>
      </c>
      <c r="D88" s="229">
        <v>796095.58</v>
      </c>
      <c r="E88" s="225">
        <f>D88/C64</f>
        <v>1.0208061607846717</v>
      </c>
      <c r="F88" s="230">
        <v>1537874.34</v>
      </c>
    </row>
    <row r="89" spans="1:6" ht="15">
      <c r="A89" s="226" t="s">
        <v>141</v>
      </c>
      <c r="B89" s="227">
        <v>1124238.01</v>
      </c>
      <c r="C89" s="227">
        <v>594717.72</v>
      </c>
      <c r="D89" s="227">
        <v>554725.15</v>
      </c>
      <c r="E89" s="225">
        <f>D89/C65</f>
        <v>0.9909267946586412</v>
      </c>
      <c r="F89" s="223">
        <v>1164230.58</v>
      </c>
    </row>
    <row r="90" spans="1:6" ht="15.75" thickBot="1">
      <c r="A90" s="228" t="s">
        <v>138</v>
      </c>
      <c r="B90" s="229">
        <v>891581.25</v>
      </c>
      <c r="C90" s="229">
        <v>792696.41</v>
      </c>
      <c r="D90" s="229">
        <v>119837.89</v>
      </c>
      <c r="E90" s="225">
        <f>D90/C66</f>
        <v>0.13441050941795826</v>
      </c>
      <c r="F90" s="230">
        <v>1564439.77</v>
      </c>
    </row>
    <row r="91" spans="1:6" ht="15.75" thickBot="1">
      <c r="A91" s="231" t="s">
        <v>75</v>
      </c>
      <c r="B91" s="232">
        <v>22978662.12</v>
      </c>
      <c r="C91" s="232">
        <v>11431855.9</v>
      </c>
      <c r="D91" s="232">
        <v>9653536.47</v>
      </c>
      <c r="E91" s="233">
        <f>D91/C67</f>
        <v>0.9206799890581268</v>
      </c>
      <c r="F91" s="234">
        <v>24756981.549999997</v>
      </c>
    </row>
    <row r="92" ht="15" thickBot="1"/>
    <row r="93" spans="1:6" ht="31.5" thickBot="1">
      <c r="A93" s="213" t="s">
        <v>109</v>
      </c>
      <c r="B93" s="214" t="s">
        <v>81</v>
      </c>
      <c r="C93" s="214" t="s">
        <v>142</v>
      </c>
      <c r="D93" s="214" t="s">
        <v>111</v>
      </c>
      <c r="E93" s="215" t="s">
        <v>108</v>
      </c>
      <c r="F93" s="216" t="s">
        <v>58</v>
      </c>
    </row>
    <row r="94" spans="1:6" ht="15">
      <c r="A94" s="217" t="s">
        <v>106</v>
      </c>
      <c r="B94" s="218">
        <v>840284.09</v>
      </c>
      <c r="C94" s="218">
        <v>320985.52</v>
      </c>
      <c r="D94" s="218">
        <v>454493.1</v>
      </c>
      <c r="E94" s="219">
        <f>D94/C70</f>
        <v>1.0389565946833692</v>
      </c>
      <c r="F94" s="220">
        <v>706776.51</v>
      </c>
    </row>
    <row r="95" spans="1:6" ht="15">
      <c r="A95" s="221" t="s">
        <v>61</v>
      </c>
      <c r="B95" s="222">
        <v>1400728.97</v>
      </c>
      <c r="C95" s="222">
        <v>642014.89</v>
      </c>
      <c r="D95" s="222">
        <v>853296.13</v>
      </c>
      <c r="E95" s="219">
        <f aca="true" t="shared" si="3" ref="E95:E115">D95/C71</f>
        <v>1.0691841194777134</v>
      </c>
      <c r="F95" s="223">
        <v>1189447.73</v>
      </c>
    </row>
    <row r="96" spans="1:6" ht="15.75" customHeight="1">
      <c r="A96" s="221" t="s">
        <v>62</v>
      </c>
      <c r="B96" s="222">
        <v>2752540.68</v>
      </c>
      <c r="C96" s="222">
        <v>610575.57</v>
      </c>
      <c r="D96" s="222">
        <v>808224.77</v>
      </c>
      <c r="E96" s="219">
        <f t="shared" si="3"/>
        <v>0.9868536971837607</v>
      </c>
      <c r="F96" s="223">
        <v>2554891.48</v>
      </c>
    </row>
    <row r="97" spans="1:6" ht="15">
      <c r="A97" s="221" t="s">
        <v>63</v>
      </c>
      <c r="B97" s="222">
        <v>1165543.6</v>
      </c>
      <c r="C97" s="222">
        <v>491463.77</v>
      </c>
      <c r="D97" s="222">
        <v>570327.32</v>
      </c>
      <c r="E97" s="219">
        <f t="shared" si="3"/>
        <v>0.9139687184791647</v>
      </c>
      <c r="F97" s="223">
        <v>1086680.05</v>
      </c>
    </row>
    <row r="98" spans="1:6" ht="15">
      <c r="A98" s="221" t="s">
        <v>64</v>
      </c>
      <c r="B98" s="222">
        <v>1306470.99</v>
      </c>
      <c r="C98" s="222">
        <v>464301.42</v>
      </c>
      <c r="D98" s="222">
        <v>530185.72</v>
      </c>
      <c r="E98" s="219">
        <f t="shared" si="3"/>
        <v>0.8932124169910897</v>
      </c>
      <c r="F98" s="223">
        <v>1240586.69</v>
      </c>
    </row>
    <row r="99" spans="1:6" ht="15">
      <c r="A99" s="221" t="s">
        <v>1</v>
      </c>
      <c r="B99" s="222">
        <v>632221.38</v>
      </c>
      <c r="C99" s="222">
        <v>314139.81</v>
      </c>
      <c r="D99" s="222">
        <v>453232.46</v>
      </c>
      <c r="E99" s="219">
        <f t="shared" si="3"/>
        <v>1.0215528840359736</v>
      </c>
      <c r="F99" s="223">
        <v>493128.73</v>
      </c>
    </row>
    <row r="100" spans="1:6" ht="15">
      <c r="A100" s="221" t="s">
        <v>65</v>
      </c>
      <c r="B100" s="222">
        <v>295715.07</v>
      </c>
      <c r="C100" s="222">
        <v>155498.71</v>
      </c>
      <c r="D100" s="222">
        <v>203872.15</v>
      </c>
      <c r="E100" s="219">
        <f t="shared" si="3"/>
        <v>1.004227839835944</v>
      </c>
      <c r="F100" s="223">
        <v>247341.63</v>
      </c>
    </row>
    <row r="101" spans="1:6" ht="15">
      <c r="A101" s="221" t="s">
        <v>49</v>
      </c>
      <c r="B101" s="222">
        <v>1225745.61</v>
      </c>
      <c r="C101" s="222">
        <v>416676.8</v>
      </c>
      <c r="D101" s="222">
        <v>612442.46</v>
      </c>
      <c r="E101" s="219">
        <f t="shared" si="3"/>
        <v>0.8970369630648813</v>
      </c>
      <c r="F101" s="223">
        <v>1029979.95</v>
      </c>
    </row>
    <row r="102" spans="1:6" ht="15">
      <c r="A102" s="221" t="s">
        <v>50</v>
      </c>
      <c r="B102" s="222">
        <v>1164076.87</v>
      </c>
      <c r="C102" s="222">
        <v>379240.64</v>
      </c>
      <c r="D102" s="222">
        <v>514011.85</v>
      </c>
      <c r="E102" s="219">
        <f t="shared" si="3"/>
        <v>0.7464175542441369</v>
      </c>
      <c r="F102" s="223">
        <v>1029305.66</v>
      </c>
    </row>
    <row r="103" spans="1:6" ht="15">
      <c r="A103" s="221" t="s">
        <v>84</v>
      </c>
      <c r="B103" s="222">
        <v>830683.35</v>
      </c>
      <c r="C103" s="222">
        <v>279039.29</v>
      </c>
      <c r="D103" s="222">
        <v>386112.11</v>
      </c>
      <c r="E103" s="219">
        <f t="shared" si="3"/>
        <v>0.8124214352513691</v>
      </c>
      <c r="F103" s="223">
        <v>723610.53</v>
      </c>
    </row>
    <row r="104" spans="1:6" ht="15">
      <c r="A104" s="221" t="s">
        <v>66</v>
      </c>
      <c r="B104" s="222">
        <v>879976.71</v>
      </c>
      <c r="C104" s="222">
        <v>448808.73</v>
      </c>
      <c r="D104" s="222">
        <v>586646.86</v>
      </c>
      <c r="E104" s="219">
        <f t="shared" si="3"/>
        <v>1.0244540668765239</v>
      </c>
      <c r="F104" s="223">
        <v>742138.58</v>
      </c>
    </row>
    <row r="105" spans="1:6" ht="15">
      <c r="A105" s="221" t="s">
        <v>33</v>
      </c>
      <c r="B105" s="222">
        <v>1417914.17</v>
      </c>
      <c r="C105" s="222">
        <v>509847.92</v>
      </c>
      <c r="D105" s="222">
        <v>629677.1</v>
      </c>
      <c r="E105" s="219">
        <f t="shared" si="3"/>
        <v>0.9534851323139337</v>
      </c>
      <c r="F105" s="223">
        <v>1298084.99</v>
      </c>
    </row>
    <row r="106" spans="1:6" ht="15">
      <c r="A106" s="221" t="s">
        <v>67</v>
      </c>
      <c r="B106" s="222">
        <v>520640.04</v>
      </c>
      <c r="C106" s="222">
        <v>271724.6</v>
      </c>
      <c r="D106" s="222">
        <v>319101.87</v>
      </c>
      <c r="E106" s="219">
        <f t="shared" si="3"/>
        <v>0.9271446937809527</v>
      </c>
      <c r="F106" s="223">
        <v>473262.77</v>
      </c>
    </row>
    <row r="107" spans="1:6" ht="15">
      <c r="A107" s="221" t="s">
        <v>68</v>
      </c>
      <c r="B107" s="222">
        <v>305789.51</v>
      </c>
      <c r="C107" s="222">
        <v>166157.94</v>
      </c>
      <c r="D107" s="222">
        <v>227084.19</v>
      </c>
      <c r="E107" s="219">
        <f t="shared" si="3"/>
        <v>1.0015606645321486</v>
      </c>
      <c r="F107" s="223">
        <v>244863.26</v>
      </c>
    </row>
    <row r="108" spans="1:6" ht="15">
      <c r="A108" s="221" t="s">
        <v>56</v>
      </c>
      <c r="B108" s="222">
        <v>1857152.36</v>
      </c>
      <c r="C108" s="222">
        <v>385664.28</v>
      </c>
      <c r="D108" s="222">
        <v>538278.1</v>
      </c>
      <c r="E108" s="219">
        <f t="shared" si="3"/>
        <v>0.9213838142343449</v>
      </c>
      <c r="F108" s="223">
        <v>1704538.54</v>
      </c>
    </row>
    <row r="109" spans="1:6" ht="15">
      <c r="A109" s="221" t="s">
        <v>129</v>
      </c>
      <c r="B109" s="222">
        <v>2216816.37</v>
      </c>
      <c r="C109" s="222">
        <v>0</v>
      </c>
      <c r="D109" s="222">
        <v>97562.75</v>
      </c>
      <c r="E109" s="219">
        <f t="shared" si="3"/>
        <v>-89.87319908618593</v>
      </c>
      <c r="F109" s="223">
        <v>2119253.62</v>
      </c>
    </row>
    <row r="110" spans="1:6" ht="15">
      <c r="A110" s="224" t="s">
        <v>140</v>
      </c>
      <c r="B110" s="222">
        <v>559679.08</v>
      </c>
      <c r="C110" s="222">
        <v>444426.92</v>
      </c>
      <c r="D110" s="222">
        <v>146198.78</v>
      </c>
      <c r="E110" s="225">
        <f t="shared" si="3"/>
        <v>0.2612189471151932</v>
      </c>
      <c r="F110" s="223">
        <v>857907.22</v>
      </c>
    </row>
    <row r="111" spans="1:6" ht="15">
      <c r="A111" s="226" t="s">
        <v>134</v>
      </c>
      <c r="B111" s="227">
        <v>1118458.01</v>
      </c>
      <c r="C111" s="227">
        <v>272814.47</v>
      </c>
      <c r="D111" s="227">
        <v>195661.56</v>
      </c>
      <c r="E111" s="225">
        <f t="shared" si="3"/>
        <v>0.33614546107258375</v>
      </c>
      <c r="F111" s="223">
        <v>1195610.92</v>
      </c>
    </row>
    <row r="112" spans="1:6" ht="15">
      <c r="A112" s="228" t="s">
        <v>130</v>
      </c>
      <c r="B112" s="229">
        <v>1537874.34</v>
      </c>
      <c r="C112" s="229">
        <v>737095.34</v>
      </c>
      <c r="D112" s="229">
        <v>741415.52</v>
      </c>
      <c r="E112" s="225">
        <f t="shared" si="3"/>
        <v>0.9883021677422392</v>
      </c>
      <c r="F112" s="230">
        <v>1533554.16</v>
      </c>
    </row>
    <row r="113" spans="1:6" ht="15">
      <c r="A113" s="226" t="s">
        <v>69</v>
      </c>
      <c r="B113" s="227">
        <v>1164230.58</v>
      </c>
      <c r="C113" s="227">
        <v>448880.3</v>
      </c>
      <c r="D113" s="227">
        <v>498543.62</v>
      </c>
      <c r="E113" s="225">
        <f t="shared" si="3"/>
        <v>0.8382861368247108</v>
      </c>
      <c r="F113" s="223">
        <v>1114567.26</v>
      </c>
    </row>
    <row r="114" spans="1:6" ht="15.75" thickBot="1">
      <c r="A114" s="228" t="s">
        <v>138</v>
      </c>
      <c r="B114" s="229">
        <v>1564439.77</v>
      </c>
      <c r="C114" s="229">
        <v>450716.8</v>
      </c>
      <c r="D114" s="229">
        <v>341800.09</v>
      </c>
      <c r="E114" s="225">
        <f t="shared" si="3"/>
        <v>0.43118662540681874</v>
      </c>
      <c r="F114" s="230">
        <v>1673356.48</v>
      </c>
    </row>
    <row r="115" spans="1:6" ht="15.75" thickBot="1">
      <c r="A115" s="231" t="s">
        <v>75</v>
      </c>
      <c r="B115" s="232">
        <v>24756981.55</v>
      </c>
      <c r="C115" s="232">
        <v>8210073.72</v>
      </c>
      <c r="D115" s="232">
        <v>9708168.51</v>
      </c>
      <c r="E115" s="233">
        <f t="shared" si="3"/>
        <v>0.8492206860305158</v>
      </c>
      <c r="F115" s="234">
        <v>23258886.76</v>
      </c>
    </row>
    <row r="116" ht="15" thickBot="1"/>
    <row r="117" spans="1:6" ht="31.5" thickBot="1">
      <c r="A117" s="213" t="s">
        <v>114</v>
      </c>
      <c r="B117" s="214" t="s">
        <v>81</v>
      </c>
      <c r="C117" s="214" t="s">
        <v>143</v>
      </c>
      <c r="D117" s="214" t="s">
        <v>112</v>
      </c>
      <c r="E117" s="215" t="s">
        <v>113</v>
      </c>
      <c r="F117" s="216" t="s">
        <v>58</v>
      </c>
    </row>
    <row r="118" spans="1:6" ht="15">
      <c r="A118" s="217" t="s">
        <v>106</v>
      </c>
      <c r="B118" s="218">
        <v>706776.51</v>
      </c>
      <c r="C118" s="218">
        <v>308293.29</v>
      </c>
      <c r="D118" s="218">
        <v>305696.38</v>
      </c>
      <c r="E118" s="219">
        <f>D118/C94</f>
        <v>0.9523681317462545</v>
      </c>
      <c r="F118" s="220">
        <v>709373.42</v>
      </c>
    </row>
    <row r="119" spans="1:6" ht="15">
      <c r="A119" s="221" t="s">
        <v>61</v>
      </c>
      <c r="B119" s="222">
        <v>1189447.73</v>
      </c>
      <c r="C119" s="222">
        <v>577050.26</v>
      </c>
      <c r="D119" s="222">
        <v>629849.11</v>
      </c>
      <c r="E119" s="219">
        <f aca="true" t="shared" si="4" ref="E119:E134">D119/C95</f>
        <v>0.981050626411484</v>
      </c>
      <c r="F119" s="223">
        <v>1136648.88</v>
      </c>
    </row>
    <row r="120" spans="1:6" ht="15">
      <c r="A120" s="221" t="s">
        <v>62</v>
      </c>
      <c r="B120" s="222">
        <v>2554891.48</v>
      </c>
      <c r="C120" s="222">
        <v>559344.37</v>
      </c>
      <c r="D120" s="222">
        <v>709817.71</v>
      </c>
      <c r="E120" s="219">
        <f t="shared" si="4"/>
        <v>1.1625386682274235</v>
      </c>
      <c r="F120" s="223">
        <v>2404418.14</v>
      </c>
    </row>
    <row r="121" spans="1:6" ht="15">
      <c r="A121" s="221" t="s">
        <v>63</v>
      </c>
      <c r="B121" s="222">
        <v>1086680.05</v>
      </c>
      <c r="C121" s="222">
        <v>445700.7</v>
      </c>
      <c r="D121" s="222">
        <v>546315.28</v>
      </c>
      <c r="E121" s="219">
        <f t="shared" si="4"/>
        <v>1.1116084508121524</v>
      </c>
      <c r="F121" s="223">
        <v>986065.47</v>
      </c>
    </row>
    <row r="122" spans="1:6" ht="15">
      <c r="A122" s="221" t="s">
        <v>64</v>
      </c>
      <c r="B122" s="222">
        <v>1240586.69</v>
      </c>
      <c r="C122" s="222">
        <v>390406.35</v>
      </c>
      <c r="D122" s="222">
        <v>446672.2</v>
      </c>
      <c r="E122" s="219">
        <f t="shared" si="4"/>
        <v>0.9620306567229538</v>
      </c>
      <c r="F122" s="223">
        <v>1184320.84</v>
      </c>
    </row>
    <row r="123" spans="1:6" ht="15">
      <c r="A123" s="221" t="s">
        <v>1</v>
      </c>
      <c r="B123" s="222">
        <v>493128.73</v>
      </c>
      <c r="C123" s="222">
        <v>298114.42</v>
      </c>
      <c r="D123" s="222">
        <v>359445.57</v>
      </c>
      <c r="E123" s="219">
        <f t="shared" si="4"/>
        <v>1.1442216444964426</v>
      </c>
      <c r="F123" s="223">
        <v>431797.58</v>
      </c>
    </row>
    <row r="124" spans="1:6" ht="15">
      <c r="A124" s="221" t="s">
        <v>65</v>
      </c>
      <c r="B124" s="222">
        <v>247341.63</v>
      </c>
      <c r="C124" s="222">
        <v>153485.79</v>
      </c>
      <c r="D124" s="222">
        <v>180048.4</v>
      </c>
      <c r="E124" s="219">
        <f t="shared" si="4"/>
        <v>1.157877129655931</v>
      </c>
      <c r="F124" s="223">
        <v>220779.02</v>
      </c>
    </row>
    <row r="125" spans="1:6" ht="15">
      <c r="A125" s="221" t="s">
        <v>49</v>
      </c>
      <c r="B125" s="222">
        <v>1029979.95</v>
      </c>
      <c r="C125" s="222">
        <v>373501.86</v>
      </c>
      <c r="D125" s="222">
        <v>516619.38</v>
      </c>
      <c r="E125" s="219">
        <f t="shared" si="4"/>
        <v>1.2398563586933566</v>
      </c>
      <c r="F125" s="223">
        <v>886862.43</v>
      </c>
    </row>
    <row r="126" spans="1:6" ht="15">
      <c r="A126" s="221" t="s">
        <v>50</v>
      </c>
      <c r="B126" s="222">
        <v>1029305.66</v>
      </c>
      <c r="C126" s="222">
        <v>417109.84</v>
      </c>
      <c r="D126" s="222">
        <v>425994.24</v>
      </c>
      <c r="E126" s="219">
        <f t="shared" si="4"/>
        <v>1.1232821461328617</v>
      </c>
      <c r="F126" s="223">
        <v>1020421.26</v>
      </c>
    </row>
    <row r="127" spans="1:6" ht="15">
      <c r="A127" s="221" t="s">
        <v>84</v>
      </c>
      <c r="B127" s="222">
        <v>723610.53</v>
      </c>
      <c r="C127" s="222">
        <v>283578.28</v>
      </c>
      <c r="D127" s="222">
        <v>322959.06</v>
      </c>
      <c r="E127" s="219">
        <f t="shared" si="4"/>
        <v>1.1573963652215429</v>
      </c>
      <c r="F127" s="223">
        <v>684229.75</v>
      </c>
    </row>
    <row r="128" spans="1:6" ht="15">
      <c r="A128" s="221" t="s">
        <v>66</v>
      </c>
      <c r="B128" s="222">
        <v>742138.58</v>
      </c>
      <c r="C128" s="222">
        <v>404744.36</v>
      </c>
      <c r="D128" s="222">
        <v>444120.75</v>
      </c>
      <c r="E128" s="219">
        <f t="shared" si="4"/>
        <v>0.9895546149469954</v>
      </c>
      <c r="F128" s="223">
        <v>702762.19</v>
      </c>
    </row>
    <row r="129" spans="1:6" ht="15">
      <c r="A129" s="221" t="s">
        <v>33</v>
      </c>
      <c r="B129" s="222">
        <v>1298084.99</v>
      </c>
      <c r="C129" s="222">
        <v>437771.26</v>
      </c>
      <c r="D129" s="222">
        <v>465527.38</v>
      </c>
      <c r="E129" s="219">
        <f t="shared" si="4"/>
        <v>0.9130710585227062</v>
      </c>
      <c r="F129" s="223">
        <v>1270328.87</v>
      </c>
    </row>
    <row r="130" spans="1:6" ht="15">
      <c r="A130" s="221" t="s">
        <v>67</v>
      </c>
      <c r="B130" s="222">
        <v>473262.77</v>
      </c>
      <c r="C130" s="222">
        <v>246397.28</v>
      </c>
      <c r="D130" s="222">
        <v>281675.94</v>
      </c>
      <c r="E130" s="219">
        <f t="shared" si="4"/>
        <v>1.0366228894991474</v>
      </c>
      <c r="F130" s="223">
        <v>437984.11</v>
      </c>
    </row>
    <row r="131" spans="1:6" ht="15">
      <c r="A131" s="221" t="s">
        <v>68</v>
      </c>
      <c r="B131" s="222">
        <v>244863.26</v>
      </c>
      <c r="C131" s="222">
        <v>148500.37</v>
      </c>
      <c r="D131" s="222">
        <v>180005.19</v>
      </c>
      <c r="E131" s="219">
        <f t="shared" si="4"/>
        <v>1.083337877202859</v>
      </c>
      <c r="F131" s="223">
        <v>213358.44</v>
      </c>
    </row>
    <row r="132" spans="1:6" ht="15">
      <c r="A132" s="221" t="s">
        <v>56</v>
      </c>
      <c r="B132" s="222">
        <v>1704538.54</v>
      </c>
      <c r="C132" s="222">
        <v>403736.77</v>
      </c>
      <c r="D132" s="222">
        <v>466413.72</v>
      </c>
      <c r="E132" s="219">
        <f t="shared" si="4"/>
        <v>1.2093775446354533</v>
      </c>
      <c r="F132" s="223">
        <v>1641861.59</v>
      </c>
    </row>
    <row r="133" spans="1:6" ht="15">
      <c r="A133" s="221" t="s">
        <v>129</v>
      </c>
      <c r="B133" s="222">
        <v>2119253.62</v>
      </c>
      <c r="C133" s="222">
        <v>0</v>
      </c>
      <c r="D133" s="222">
        <v>67838.21</v>
      </c>
      <c r="E133" s="219"/>
      <c r="F133" s="223">
        <v>2051415.41</v>
      </c>
    </row>
    <row r="134" spans="1:6" ht="15">
      <c r="A134" s="224" t="s">
        <v>140</v>
      </c>
      <c r="B134" s="222">
        <v>857907.22</v>
      </c>
      <c r="C134" s="222">
        <v>239243.86</v>
      </c>
      <c r="D134" s="222">
        <v>254744.28</v>
      </c>
      <c r="E134" s="219">
        <f t="shared" si="4"/>
        <v>0.573197231166825</v>
      </c>
      <c r="F134" s="223">
        <v>842406.8</v>
      </c>
    </row>
    <row r="135" spans="1:6" ht="15">
      <c r="A135" s="226" t="s">
        <v>144</v>
      </c>
      <c r="B135" s="227">
        <v>0</v>
      </c>
      <c r="C135" s="227">
        <v>356567.75</v>
      </c>
      <c r="D135" s="227">
        <v>0</v>
      </c>
      <c r="E135" s="225"/>
      <c r="F135" s="223">
        <v>356567.75</v>
      </c>
    </row>
    <row r="136" spans="1:6" ht="15">
      <c r="A136" s="228" t="s">
        <v>134</v>
      </c>
      <c r="B136" s="229">
        <v>1195610.92</v>
      </c>
      <c r="C136" s="229">
        <v>232637.53</v>
      </c>
      <c r="D136" s="229">
        <v>266011.18</v>
      </c>
      <c r="E136" s="225">
        <f>D136/C111</f>
        <v>0.9750625764095285</v>
      </c>
      <c r="F136" s="230">
        <v>1162237.27</v>
      </c>
    </row>
    <row r="137" spans="1:6" ht="15">
      <c r="A137" s="226" t="s">
        <v>130</v>
      </c>
      <c r="B137" s="227">
        <v>1533554.16</v>
      </c>
      <c r="C137" s="227">
        <v>414514.19</v>
      </c>
      <c r="D137" s="227">
        <v>712618.87</v>
      </c>
      <c r="E137" s="225">
        <f>D137/C112</f>
        <v>0.9667933458919982</v>
      </c>
      <c r="F137" s="223">
        <v>1235449.48</v>
      </c>
    </row>
    <row r="138" spans="1:6" ht="15">
      <c r="A138" s="228" t="s">
        <v>69</v>
      </c>
      <c r="B138" s="229">
        <v>1114567.26</v>
      </c>
      <c r="C138" s="229">
        <v>425456.75</v>
      </c>
      <c r="D138" s="229">
        <v>502166.23</v>
      </c>
      <c r="E138" s="225">
        <f>D138/C113</f>
        <v>1.1187085510324244</v>
      </c>
      <c r="F138" s="230">
        <v>1037857.78</v>
      </c>
    </row>
    <row r="139" spans="1:6" ht="15.75" thickBot="1">
      <c r="A139" s="226" t="s">
        <v>138</v>
      </c>
      <c r="B139" s="227">
        <v>1673356.48</v>
      </c>
      <c r="C139" s="227">
        <v>503372.77</v>
      </c>
      <c r="D139" s="227">
        <v>309228.82</v>
      </c>
      <c r="E139" s="225">
        <f>D139/C114</f>
        <v>0.6860823026787553</v>
      </c>
      <c r="F139" s="223">
        <v>1867500.43</v>
      </c>
    </row>
    <row r="140" spans="1:6" ht="15.75" thickBot="1">
      <c r="A140" s="231" t="s">
        <v>75</v>
      </c>
      <c r="B140" s="232">
        <v>23258886.759999998</v>
      </c>
      <c r="C140" s="232">
        <v>7619528.050000001</v>
      </c>
      <c r="D140" s="232">
        <v>8393767.9</v>
      </c>
      <c r="E140" s="233">
        <f>D140/C115</f>
        <v>1.0223742424568631</v>
      </c>
      <c r="F140" s="234">
        <v>22484646.910000004</v>
      </c>
    </row>
    <row r="141" ht="15" thickBot="1"/>
    <row r="142" spans="1:6" ht="31.5" thickBot="1">
      <c r="A142" s="213" t="s">
        <v>118</v>
      </c>
      <c r="B142" s="214" t="s">
        <v>81</v>
      </c>
      <c r="C142" s="214" t="s">
        <v>116</v>
      </c>
      <c r="D142" s="214" t="s">
        <v>117</v>
      </c>
      <c r="E142" s="215" t="s">
        <v>59</v>
      </c>
      <c r="F142" s="216" t="s">
        <v>58</v>
      </c>
    </row>
    <row r="143" spans="1:6" ht="15">
      <c r="A143" s="217" t="s">
        <v>106</v>
      </c>
      <c r="B143" s="218">
        <f>F118</f>
        <v>709373.42</v>
      </c>
      <c r="C143" s="218">
        <v>295788.91</v>
      </c>
      <c r="D143" s="218">
        <v>334495.46</v>
      </c>
      <c r="E143" s="219">
        <f>D143/C118</f>
        <v>1.084991048621266</v>
      </c>
      <c r="F143" s="220">
        <f>B143+C143-D143</f>
        <v>670666.8700000001</v>
      </c>
    </row>
    <row r="144" spans="1:6" ht="15">
      <c r="A144" s="221" t="s">
        <v>61</v>
      </c>
      <c r="B144" s="218">
        <f aca="true" t="shared" si="5" ref="B144:B164">F119</f>
        <v>1136648.88</v>
      </c>
      <c r="C144" s="218">
        <v>596314.24</v>
      </c>
      <c r="D144" s="218">
        <v>611909.34</v>
      </c>
      <c r="E144" s="219">
        <f aca="true" t="shared" si="6" ref="E144:E164">D144/C119</f>
        <v>1.0604090881095867</v>
      </c>
      <c r="F144" s="220">
        <f aca="true" t="shared" si="7" ref="F144:F164">B144+C144-D144</f>
        <v>1121053.7799999998</v>
      </c>
    </row>
    <row r="145" spans="1:6" ht="15">
      <c r="A145" s="221" t="s">
        <v>62</v>
      </c>
      <c r="B145" s="218">
        <f t="shared" si="5"/>
        <v>2404418.14</v>
      </c>
      <c r="C145" s="218">
        <v>577885.57</v>
      </c>
      <c r="D145" s="218">
        <v>564686.78</v>
      </c>
      <c r="E145" s="219">
        <f t="shared" si="6"/>
        <v>1.0095512000952116</v>
      </c>
      <c r="F145" s="220">
        <f t="shared" si="7"/>
        <v>2417616.9299999997</v>
      </c>
    </row>
    <row r="146" spans="1:6" ht="15">
      <c r="A146" s="221" t="s">
        <v>63</v>
      </c>
      <c r="B146" s="218">
        <f t="shared" si="5"/>
        <v>986065.47</v>
      </c>
      <c r="C146" s="218">
        <v>433229.7</v>
      </c>
      <c r="D146" s="218">
        <v>447908.44</v>
      </c>
      <c r="E146" s="219">
        <f t="shared" si="6"/>
        <v>1.0049534138043759</v>
      </c>
      <c r="F146" s="220">
        <f t="shared" si="7"/>
        <v>971386.73</v>
      </c>
    </row>
    <row r="147" spans="1:6" ht="15">
      <c r="A147" s="221" t="s">
        <v>64</v>
      </c>
      <c r="B147" s="218">
        <f t="shared" si="5"/>
        <v>1184320.84</v>
      </c>
      <c r="C147" s="218">
        <v>432841.98</v>
      </c>
      <c r="D147" s="218">
        <v>533542.13</v>
      </c>
      <c r="E147" s="219">
        <f t="shared" si="6"/>
        <v>1.366632817319698</v>
      </c>
      <c r="F147" s="220">
        <f t="shared" si="7"/>
        <v>1083620.69</v>
      </c>
    </row>
    <row r="148" spans="1:6" ht="15">
      <c r="A148" s="221" t="s">
        <v>1</v>
      </c>
      <c r="B148" s="218">
        <f t="shared" si="5"/>
        <v>431797.58</v>
      </c>
      <c r="C148" s="218">
        <v>283465.13</v>
      </c>
      <c r="D148" s="218">
        <v>292560.23</v>
      </c>
      <c r="E148" s="219">
        <f t="shared" si="6"/>
        <v>0.9813689321033179</v>
      </c>
      <c r="F148" s="220">
        <f t="shared" si="7"/>
        <v>422702.48</v>
      </c>
    </row>
    <row r="149" spans="1:6" ht="15">
      <c r="A149" s="221" t="s">
        <v>65</v>
      </c>
      <c r="B149" s="218">
        <f t="shared" si="5"/>
        <v>220779.02</v>
      </c>
      <c r="C149" s="218">
        <v>142298.87</v>
      </c>
      <c r="D149" s="218">
        <v>118781.28</v>
      </c>
      <c r="E149" s="219">
        <f t="shared" si="6"/>
        <v>0.7738910553217988</v>
      </c>
      <c r="F149" s="220">
        <f t="shared" si="7"/>
        <v>244296.61000000002</v>
      </c>
    </row>
    <row r="150" spans="1:6" ht="15">
      <c r="A150" s="221" t="s">
        <v>49</v>
      </c>
      <c r="B150" s="218">
        <f t="shared" si="5"/>
        <v>886862.43</v>
      </c>
      <c r="C150" s="218">
        <v>438772.32</v>
      </c>
      <c r="D150" s="218">
        <v>438695.13</v>
      </c>
      <c r="E150" s="219">
        <f t="shared" si="6"/>
        <v>1.1745460384052706</v>
      </c>
      <c r="F150" s="220">
        <f t="shared" si="7"/>
        <v>886939.62</v>
      </c>
    </row>
    <row r="151" spans="1:6" ht="15">
      <c r="A151" s="221" t="s">
        <v>50</v>
      </c>
      <c r="B151" s="218">
        <f t="shared" si="5"/>
        <v>1020421.26</v>
      </c>
      <c r="C151" s="218">
        <v>367585.23</v>
      </c>
      <c r="D151" s="218">
        <v>482358.82</v>
      </c>
      <c r="E151" s="219">
        <f t="shared" si="6"/>
        <v>1.1564311693054279</v>
      </c>
      <c r="F151" s="220">
        <f t="shared" si="7"/>
        <v>905647.6699999999</v>
      </c>
    </row>
    <row r="152" spans="1:6" ht="15">
      <c r="A152" s="221" t="s">
        <v>84</v>
      </c>
      <c r="B152" s="218">
        <f t="shared" si="5"/>
        <v>684229.75</v>
      </c>
      <c r="C152" s="218">
        <v>262559.68</v>
      </c>
      <c r="D152" s="218">
        <v>314906.25</v>
      </c>
      <c r="E152" s="219">
        <f t="shared" si="6"/>
        <v>1.1104737993332916</v>
      </c>
      <c r="F152" s="220">
        <f t="shared" si="7"/>
        <v>631883.1799999999</v>
      </c>
    </row>
    <row r="153" spans="1:6" ht="15">
      <c r="A153" s="221" t="s">
        <v>66</v>
      </c>
      <c r="B153" s="218">
        <f t="shared" si="5"/>
        <v>702762.19</v>
      </c>
      <c r="C153" s="218">
        <v>432656.48</v>
      </c>
      <c r="D153" s="218">
        <v>488784.49</v>
      </c>
      <c r="E153" s="219">
        <f t="shared" si="6"/>
        <v>1.2076375567036932</v>
      </c>
      <c r="F153" s="220">
        <f t="shared" si="7"/>
        <v>646634.1799999999</v>
      </c>
    </row>
    <row r="154" spans="1:6" ht="15">
      <c r="A154" s="221" t="s">
        <v>33</v>
      </c>
      <c r="B154" s="218">
        <f t="shared" si="5"/>
        <v>1270328.87</v>
      </c>
      <c r="C154" s="218">
        <v>428545.93</v>
      </c>
      <c r="D154" s="218">
        <v>466844.82</v>
      </c>
      <c r="E154" s="219">
        <f t="shared" si="6"/>
        <v>1.0664126740526547</v>
      </c>
      <c r="F154" s="220">
        <f t="shared" si="7"/>
        <v>1232029.98</v>
      </c>
    </row>
    <row r="155" spans="1:6" ht="15">
      <c r="A155" s="221" t="s">
        <v>67</v>
      </c>
      <c r="B155" s="218">
        <f t="shared" si="5"/>
        <v>437984.11</v>
      </c>
      <c r="C155" s="218">
        <v>211916.17</v>
      </c>
      <c r="D155" s="218">
        <v>259075.53</v>
      </c>
      <c r="E155" s="219">
        <f t="shared" si="6"/>
        <v>1.0514545046925843</v>
      </c>
      <c r="F155" s="220">
        <f t="shared" si="7"/>
        <v>390824.75</v>
      </c>
    </row>
    <row r="156" spans="1:6" ht="15">
      <c r="A156" s="221" t="s">
        <v>68</v>
      </c>
      <c r="B156" s="218">
        <f t="shared" si="5"/>
        <v>213358.44</v>
      </c>
      <c r="C156" s="218">
        <v>146318.4</v>
      </c>
      <c r="D156" s="218">
        <v>166301.03</v>
      </c>
      <c r="E156" s="219">
        <f t="shared" si="6"/>
        <v>1.1198694656451025</v>
      </c>
      <c r="F156" s="220">
        <f t="shared" si="7"/>
        <v>193375.80999999997</v>
      </c>
    </row>
    <row r="157" spans="1:6" ht="15">
      <c r="A157" s="221" t="s">
        <v>56</v>
      </c>
      <c r="B157" s="218">
        <f t="shared" si="5"/>
        <v>1641861.59</v>
      </c>
      <c r="C157" s="218">
        <v>423070.84</v>
      </c>
      <c r="D157" s="218">
        <v>392476.24</v>
      </c>
      <c r="E157" s="219">
        <f t="shared" si="6"/>
        <v>0.9721092284955863</v>
      </c>
      <c r="F157" s="220">
        <f t="shared" si="7"/>
        <v>1672456.1900000002</v>
      </c>
    </row>
    <row r="158" spans="1:6" ht="15">
      <c r="A158" s="221" t="s">
        <v>129</v>
      </c>
      <c r="B158" s="218">
        <f t="shared" si="5"/>
        <v>2051415.41</v>
      </c>
      <c r="C158" s="218">
        <v>0</v>
      </c>
      <c r="D158" s="218">
        <v>57287.17</v>
      </c>
      <c r="E158" s="219"/>
      <c r="F158" s="220">
        <f t="shared" si="7"/>
        <v>1994128.24</v>
      </c>
    </row>
    <row r="159" spans="1:6" ht="15">
      <c r="A159" s="224" t="s">
        <v>140</v>
      </c>
      <c r="B159" s="218">
        <f t="shared" si="5"/>
        <v>842406.8</v>
      </c>
      <c r="C159" s="218">
        <v>271041.33</v>
      </c>
      <c r="D159" s="218">
        <v>313627.38</v>
      </c>
      <c r="E159" s="219">
        <f t="shared" si="6"/>
        <v>1.3109108839825607</v>
      </c>
      <c r="F159" s="220">
        <f t="shared" si="7"/>
        <v>799820.7500000001</v>
      </c>
    </row>
    <row r="160" spans="1:6" ht="15">
      <c r="A160" s="226" t="s">
        <v>144</v>
      </c>
      <c r="B160" s="218">
        <f t="shared" si="5"/>
        <v>356567.75</v>
      </c>
      <c r="C160" s="218">
        <v>247858.58</v>
      </c>
      <c r="D160" s="218">
        <v>94657.41</v>
      </c>
      <c r="E160" s="219">
        <f t="shared" si="6"/>
        <v>0.26546823149317345</v>
      </c>
      <c r="F160" s="220">
        <f t="shared" si="7"/>
        <v>509768.9199999999</v>
      </c>
    </row>
    <row r="161" spans="1:6" ht="15">
      <c r="A161" s="228" t="s">
        <v>134</v>
      </c>
      <c r="B161" s="218">
        <f t="shared" si="5"/>
        <v>1162237.27</v>
      </c>
      <c r="C161" s="218">
        <v>252677.57</v>
      </c>
      <c r="D161" s="218">
        <v>180193.23</v>
      </c>
      <c r="E161" s="219">
        <f t="shared" si="6"/>
        <v>0.7745664682736273</v>
      </c>
      <c r="F161" s="220">
        <f t="shared" si="7"/>
        <v>1234721.61</v>
      </c>
    </row>
    <row r="162" spans="1:6" ht="15">
      <c r="A162" s="226" t="s">
        <v>130</v>
      </c>
      <c r="B162" s="218">
        <f t="shared" si="5"/>
        <v>1235449.48</v>
      </c>
      <c r="C162" s="218">
        <v>582646.54</v>
      </c>
      <c r="D162" s="218">
        <v>570010.75</v>
      </c>
      <c r="E162" s="219">
        <f t="shared" si="6"/>
        <v>1.375129642727068</v>
      </c>
      <c r="F162" s="220">
        <f t="shared" si="7"/>
        <v>1248085.27</v>
      </c>
    </row>
    <row r="163" spans="1:6" ht="15">
      <c r="A163" s="228" t="s">
        <v>69</v>
      </c>
      <c r="B163" s="218">
        <f t="shared" si="5"/>
        <v>1037857.78</v>
      </c>
      <c r="C163" s="218">
        <v>452201.28</v>
      </c>
      <c r="D163" s="218">
        <v>494932.29</v>
      </c>
      <c r="E163" s="219">
        <f t="shared" si="6"/>
        <v>1.1632963632613655</v>
      </c>
      <c r="F163" s="220">
        <f t="shared" si="7"/>
        <v>995126.77</v>
      </c>
    </row>
    <row r="164" spans="1:6" ht="15.75" thickBot="1">
      <c r="A164" s="226" t="s">
        <v>138</v>
      </c>
      <c r="B164" s="218">
        <f t="shared" si="5"/>
        <v>1867500.43</v>
      </c>
      <c r="C164" s="218">
        <v>552300.32</v>
      </c>
      <c r="D164" s="218">
        <v>368591.5</v>
      </c>
      <c r="E164" s="219">
        <f t="shared" si="6"/>
        <v>0.7322436213623553</v>
      </c>
      <c r="F164" s="220">
        <f t="shared" si="7"/>
        <v>2051209.25</v>
      </c>
    </row>
    <row r="165" spans="1:6" ht="15.75" thickBot="1">
      <c r="A165" s="231" t="s">
        <v>75</v>
      </c>
      <c r="B165" s="232">
        <f>SUM(B143:B164)</f>
        <v>22484646.909999996</v>
      </c>
      <c r="C165" s="232">
        <f>SUM(C143:C164)</f>
        <v>7831975.07</v>
      </c>
      <c r="D165" s="232">
        <f>SUM(D143:D164)</f>
        <v>7992625.700000001</v>
      </c>
      <c r="E165" s="233">
        <f>D165/C140</f>
        <v>1.048965978936189</v>
      </c>
      <c r="F165" s="232">
        <f>SUM(F143:F164)</f>
        <v>22323996.28</v>
      </c>
    </row>
    <row r="166" ht="15" thickBot="1"/>
    <row r="167" spans="1:6" ht="31.5" thickBot="1">
      <c r="A167" s="213" t="s">
        <v>121</v>
      </c>
      <c r="B167" s="214" t="s">
        <v>81</v>
      </c>
      <c r="C167" s="214" t="s">
        <v>146</v>
      </c>
      <c r="D167" s="214" t="s">
        <v>120</v>
      </c>
      <c r="E167" s="215" t="s">
        <v>145</v>
      </c>
      <c r="F167" s="216" t="s">
        <v>58</v>
      </c>
    </row>
    <row r="168" spans="1:6" ht="15">
      <c r="A168" s="217" t="s">
        <v>106</v>
      </c>
      <c r="B168" s="218">
        <f>F143</f>
        <v>670666.8700000001</v>
      </c>
      <c r="C168" s="218">
        <v>282721.45</v>
      </c>
      <c r="D168" s="218">
        <v>304265.52</v>
      </c>
      <c r="E168" s="219">
        <f aca="true" t="shared" si="8" ref="E168:E182">D168/C143</f>
        <v>1.0286576329044927</v>
      </c>
      <c r="F168" s="220">
        <f>B168+C168-D168</f>
        <v>649122.8</v>
      </c>
    </row>
    <row r="169" spans="1:6" ht="15">
      <c r="A169" s="221" t="s">
        <v>61</v>
      </c>
      <c r="B169" s="218">
        <f aca="true" t="shared" si="9" ref="B169:B189">F144</f>
        <v>1121053.7799999998</v>
      </c>
      <c r="C169" s="218">
        <v>580130.41</v>
      </c>
      <c r="D169" s="218">
        <v>571443.48</v>
      </c>
      <c r="E169" s="219">
        <f t="shared" si="8"/>
        <v>0.9582925271078551</v>
      </c>
      <c r="F169" s="220">
        <f aca="true" t="shared" si="10" ref="F169:F189">B169+C169-D169</f>
        <v>1129740.71</v>
      </c>
    </row>
    <row r="170" spans="1:6" ht="15">
      <c r="A170" s="221" t="s">
        <v>62</v>
      </c>
      <c r="B170" s="218">
        <f t="shared" si="9"/>
        <v>2417616.9299999997</v>
      </c>
      <c r="C170" s="218">
        <v>547658.73</v>
      </c>
      <c r="D170" s="218">
        <v>553528.75</v>
      </c>
      <c r="E170" s="219">
        <f t="shared" si="8"/>
        <v>0.957851828693352</v>
      </c>
      <c r="F170" s="220">
        <f t="shared" si="10"/>
        <v>2411746.9099999997</v>
      </c>
    </row>
    <row r="171" spans="1:6" ht="15">
      <c r="A171" s="221" t="s">
        <v>63</v>
      </c>
      <c r="B171" s="218">
        <f t="shared" si="9"/>
        <v>971386.73</v>
      </c>
      <c r="C171" s="218">
        <v>388312.07</v>
      </c>
      <c r="D171" s="218">
        <v>413576.28</v>
      </c>
      <c r="E171" s="219">
        <f t="shared" si="8"/>
        <v>0.9546351046569522</v>
      </c>
      <c r="F171" s="220">
        <f t="shared" si="10"/>
        <v>946122.52</v>
      </c>
    </row>
    <row r="172" spans="1:6" ht="15">
      <c r="A172" s="221" t="s">
        <v>64</v>
      </c>
      <c r="B172" s="218">
        <f t="shared" si="9"/>
        <v>1083620.69</v>
      </c>
      <c r="C172" s="218">
        <v>442147.92</v>
      </c>
      <c r="D172" s="218">
        <v>489601.28</v>
      </c>
      <c r="E172" s="219">
        <f t="shared" si="8"/>
        <v>1.1311316892136942</v>
      </c>
      <c r="F172" s="220">
        <f t="shared" si="10"/>
        <v>1036167.3299999998</v>
      </c>
    </row>
    <row r="173" spans="1:6" ht="15">
      <c r="A173" s="221" t="s">
        <v>1</v>
      </c>
      <c r="B173" s="218">
        <f t="shared" si="9"/>
        <v>422702.48</v>
      </c>
      <c r="C173" s="218">
        <v>238218.26</v>
      </c>
      <c r="D173" s="218">
        <v>243429.55</v>
      </c>
      <c r="E173" s="219">
        <f t="shared" si="8"/>
        <v>0.8587636511058696</v>
      </c>
      <c r="F173" s="220">
        <f t="shared" si="10"/>
        <v>417491.19</v>
      </c>
    </row>
    <row r="174" spans="1:6" ht="15">
      <c r="A174" s="221" t="s">
        <v>65</v>
      </c>
      <c r="B174" s="218">
        <f t="shared" si="9"/>
        <v>244296.61000000002</v>
      </c>
      <c r="C174" s="218">
        <v>145876.22</v>
      </c>
      <c r="D174" s="218">
        <v>146297.09</v>
      </c>
      <c r="E174" s="219">
        <f t="shared" si="8"/>
        <v>1.0280973418833192</v>
      </c>
      <c r="F174" s="220">
        <f t="shared" si="10"/>
        <v>243875.74000000002</v>
      </c>
    </row>
    <row r="175" spans="1:6" ht="15">
      <c r="A175" s="221" t="s">
        <v>49</v>
      </c>
      <c r="B175" s="218">
        <f t="shared" si="9"/>
        <v>886939.62</v>
      </c>
      <c r="C175" s="218">
        <v>421134.25</v>
      </c>
      <c r="D175" s="218">
        <v>400075.56</v>
      </c>
      <c r="E175" s="219">
        <f t="shared" si="8"/>
        <v>0.9118067429595377</v>
      </c>
      <c r="F175" s="220">
        <f t="shared" si="10"/>
        <v>907998.31</v>
      </c>
    </row>
    <row r="176" spans="1:6" ht="15">
      <c r="A176" s="221" t="s">
        <v>50</v>
      </c>
      <c r="B176" s="218">
        <f t="shared" si="9"/>
        <v>905647.6699999999</v>
      </c>
      <c r="C176" s="218">
        <v>407079.12</v>
      </c>
      <c r="D176" s="218">
        <v>455745.37</v>
      </c>
      <c r="E176" s="219">
        <f t="shared" si="8"/>
        <v>1.239835915061114</v>
      </c>
      <c r="F176" s="220">
        <f t="shared" si="10"/>
        <v>856981.42</v>
      </c>
    </row>
    <row r="177" spans="1:6" ht="15">
      <c r="A177" s="221" t="s">
        <v>84</v>
      </c>
      <c r="B177" s="218">
        <f t="shared" si="9"/>
        <v>631883.1799999999</v>
      </c>
      <c r="C177" s="218">
        <v>282787.96</v>
      </c>
      <c r="D177" s="218">
        <v>284440.06</v>
      </c>
      <c r="E177" s="219">
        <f t="shared" si="8"/>
        <v>1.0833348821875468</v>
      </c>
      <c r="F177" s="220">
        <f t="shared" si="10"/>
        <v>630231.0799999998</v>
      </c>
    </row>
    <row r="178" spans="1:6" ht="15">
      <c r="A178" s="221" t="s">
        <v>66</v>
      </c>
      <c r="B178" s="218">
        <f t="shared" si="9"/>
        <v>646634.1799999999</v>
      </c>
      <c r="C178" s="218">
        <v>439380.61</v>
      </c>
      <c r="D178" s="218">
        <v>387446.51</v>
      </c>
      <c r="E178" s="219">
        <f t="shared" si="8"/>
        <v>0.8955060837179649</v>
      </c>
      <c r="F178" s="220">
        <f t="shared" si="10"/>
        <v>698568.28</v>
      </c>
    </row>
    <row r="179" spans="1:6" ht="15">
      <c r="A179" s="221" t="s">
        <v>33</v>
      </c>
      <c r="B179" s="218">
        <f t="shared" si="9"/>
        <v>1232029.98</v>
      </c>
      <c r="C179" s="218">
        <v>490289.48</v>
      </c>
      <c r="D179" s="218">
        <v>425227.43</v>
      </c>
      <c r="E179" s="219">
        <f t="shared" si="8"/>
        <v>0.9922563726133159</v>
      </c>
      <c r="F179" s="220">
        <f t="shared" si="10"/>
        <v>1297092.03</v>
      </c>
    </row>
    <row r="180" spans="1:6" ht="15">
      <c r="A180" s="221" t="s">
        <v>67</v>
      </c>
      <c r="B180" s="218">
        <f t="shared" si="9"/>
        <v>390824.75</v>
      </c>
      <c r="C180" s="218">
        <v>232185.93</v>
      </c>
      <c r="D180" s="218">
        <v>208222.02</v>
      </c>
      <c r="E180" s="219">
        <f t="shared" si="8"/>
        <v>0.9825678710595798</v>
      </c>
      <c r="F180" s="220">
        <f t="shared" si="10"/>
        <v>414788.6599999999</v>
      </c>
    </row>
    <row r="181" spans="1:6" ht="15">
      <c r="A181" s="221" t="s">
        <v>68</v>
      </c>
      <c r="B181" s="218">
        <f t="shared" si="9"/>
        <v>193375.80999999997</v>
      </c>
      <c r="C181" s="218">
        <v>156230.81</v>
      </c>
      <c r="D181" s="218">
        <v>126943.81</v>
      </c>
      <c r="E181" s="219">
        <f t="shared" si="8"/>
        <v>0.867586099902678</v>
      </c>
      <c r="F181" s="220">
        <f t="shared" si="10"/>
        <v>222662.81</v>
      </c>
    </row>
    <row r="182" spans="1:6" ht="15">
      <c r="A182" s="221" t="s">
        <v>56</v>
      </c>
      <c r="B182" s="218">
        <f t="shared" si="9"/>
        <v>1672456.1900000002</v>
      </c>
      <c r="C182" s="218">
        <v>407151.31</v>
      </c>
      <c r="D182" s="218">
        <v>364758.14</v>
      </c>
      <c r="E182" s="219">
        <f t="shared" si="8"/>
        <v>0.8621680000446261</v>
      </c>
      <c r="F182" s="220">
        <f t="shared" si="10"/>
        <v>1714849.3600000003</v>
      </c>
    </row>
    <row r="183" spans="1:6" ht="15">
      <c r="A183" s="221" t="s">
        <v>129</v>
      </c>
      <c r="B183" s="218">
        <f t="shared" si="9"/>
        <v>1994128.24</v>
      </c>
      <c r="C183" s="218">
        <v>6109.64</v>
      </c>
      <c r="D183" s="218">
        <v>-3920.51</v>
      </c>
      <c r="E183" s="219"/>
      <c r="F183" s="220">
        <f t="shared" si="10"/>
        <v>2004158.39</v>
      </c>
    </row>
    <row r="184" spans="1:6" ht="15">
      <c r="A184" s="224" t="s">
        <v>140</v>
      </c>
      <c r="B184" s="218">
        <f t="shared" si="9"/>
        <v>799820.7500000001</v>
      </c>
      <c r="C184" s="218">
        <v>317651.07</v>
      </c>
      <c r="D184" s="218">
        <v>206850.26</v>
      </c>
      <c r="E184" s="219">
        <f aca="true" t="shared" si="11" ref="E184:E190">D184/C159</f>
        <v>0.7631687019835683</v>
      </c>
      <c r="F184" s="220">
        <f t="shared" si="10"/>
        <v>910621.56</v>
      </c>
    </row>
    <row r="185" spans="1:6" ht="15">
      <c r="A185" s="226" t="s">
        <v>144</v>
      </c>
      <c r="B185" s="218">
        <f t="shared" si="9"/>
        <v>509768.9199999999</v>
      </c>
      <c r="C185" s="218">
        <v>280717.05</v>
      </c>
      <c r="D185" s="218">
        <v>129502.31</v>
      </c>
      <c r="E185" s="219">
        <f t="shared" si="11"/>
        <v>0.522484676544181</v>
      </c>
      <c r="F185" s="220">
        <f t="shared" si="10"/>
        <v>660983.6599999999</v>
      </c>
    </row>
    <row r="186" spans="1:6" ht="15">
      <c r="A186" s="228" t="s">
        <v>134</v>
      </c>
      <c r="B186" s="218">
        <f t="shared" si="9"/>
        <v>1234721.61</v>
      </c>
      <c r="C186" s="218">
        <v>213802.94</v>
      </c>
      <c r="D186" s="218">
        <v>187720.02</v>
      </c>
      <c r="E186" s="219">
        <f t="shared" si="11"/>
        <v>0.7429231648855891</v>
      </c>
      <c r="F186" s="220">
        <f t="shared" si="10"/>
        <v>1260804.53</v>
      </c>
    </row>
    <row r="187" spans="1:6" ht="15">
      <c r="A187" s="226" t="s">
        <v>130</v>
      </c>
      <c r="B187" s="218">
        <f t="shared" si="9"/>
        <v>1248085.27</v>
      </c>
      <c r="C187" s="218">
        <v>547358.25</v>
      </c>
      <c r="D187" s="218">
        <v>642812.3</v>
      </c>
      <c r="E187" s="219">
        <f t="shared" si="11"/>
        <v>1.1032628804420601</v>
      </c>
      <c r="F187" s="220">
        <f t="shared" si="10"/>
        <v>1152631.22</v>
      </c>
    </row>
    <row r="188" spans="1:6" ht="15">
      <c r="A188" s="228" t="s">
        <v>69</v>
      </c>
      <c r="B188" s="218">
        <f t="shared" si="9"/>
        <v>995126.77</v>
      </c>
      <c r="C188" s="218">
        <v>450298.09</v>
      </c>
      <c r="D188" s="218">
        <v>462039.76</v>
      </c>
      <c r="E188" s="219">
        <f t="shared" si="11"/>
        <v>1.0217568601309577</v>
      </c>
      <c r="F188" s="220">
        <f t="shared" si="10"/>
        <v>983385.1000000001</v>
      </c>
    </row>
    <row r="189" spans="1:6" ht="15.75" thickBot="1">
      <c r="A189" s="226" t="s">
        <v>138</v>
      </c>
      <c r="B189" s="218">
        <f t="shared" si="9"/>
        <v>2051209.25</v>
      </c>
      <c r="C189" s="218">
        <v>526635.28</v>
      </c>
      <c r="D189" s="218">
        <v>451583.03</v>
      </c>
      <c r="E189" s="219">
        <f t="shared" si="11"/>
        <v>0.8176403555225173</v>
      </c>
      <c r="F189" s="220">
        <f t="shared" si="10"/>
        <v>2126261.5</v>
      </c>
    </row>
    <row r="190" spans="1:6" ht="15.75" thickBot="1">
      <c r="A190" s="231" t="s">
        <v>75</v>
      </c>
      <c r="B190" s="232">
        <f>SUM(B168:B189)</f>
        <v>22323996.28</v>
      </c>
      <c r="C190" s="232">
        <f>SUM(C168:C189)</f>
        <v>7803876.85</v>
      </c>
      <c r="D190" s="232">
        <f>SUM(D168:D189)</f>
        <v>7451588.019999998</v>
      </c>
      <c r="E190" s="233">
        <f t="shared" si="11"/>
        <v>0.9514315295183897</v>
      </c>
      <c r="F190" s="232">
        <f>SUM(F168:F189)</f>
        <v>22676285.11</v>
      </c>
    </row>
    <row r="191" ht="15" thickBot="1"/>
    <row r="192" spans="1:6" ht="31.5" thickBot="1">
      <c r="A192" s="213" t="s">
        <v>124</v>
      </c>
      <c r="B192" s="214" t="s">
        <v>81</v>
      </c>
      <c r="C192" s="214" t="s">
        <v>122</v>
      </c>
      <c r="D192" s="214" t="s">
        <v>123</v>
      </c>
      <c r="E192" s="215" t="s">
        <v>145</v>
      </c>
      <c r="F192" s="216" t="s">
        <v>58</v>
      </c>
    </row>
    <row r="193" spans="1:6" ht="15">
      <c r="A193" s="217" t="s">
        <v>106</v>
      </c>
      <c r="B193" s="218">
        <f>F168</f>
        <v>649122.8</v>
      </c>
      <c r="C193" s="218">
        <v>304770.15</v>
      </c>
      <c r="D193" s="218">
        <v>300591.61</v>
      </c>
      <c r="E193" s="219">
        <f>D193/C168</f>
        <v>1.0632076554502674</v>
      </c>
      <c r="F193" s="220">
        <f>B193+C193-D193</f>
        <v>653301.3400000001</v>
      </c>
    </row>
    <row r="194" spans="1:6" ht="15">
      <c r="A194" s="221" t="s">
        <v>61</v>
      </c>
      <c r="B194" s="218">
        <f aca="true" t="shared" si="12" ref="B194:B214">F169</f>
        <v>1129740.71</v>
      </c>
      <c r="C194" s="218">
        <v>564292.77</v>
      </c>
      <c r="D194" s="218">
        <v>658886.98</v>
      </c>
      <c r="E194" s="219">
        <f aca="true" t="shared" si="13" ref="E194:E214">D194/C169</f>
        <v>1.1357566654711309</v>
      </c>
      <c r="F194" s="220">
        <f aca="true" t="shared" si="14" ref="F194:F214">B194+C194-D194</f>
        <v>1035146.5</v>
      </c>
    </row>
    <row r="195" spans="1:6" ht="15">
      <c r="A195" s="221" t="s">
        <v>62</v>
      </c>
      <c r="B195" s="218">
        <f t="shared" si="12"/>
        <v>2411746.9099999997</v>
      </c>
      <c r="C195" s="218">
        <v>550782.39</v>
      </c>
      <c r="D195" s="218">
        <v>537694.26</v>
      </c>
      <c r="E195" s="219">
        <f t="shared" si="13"/>
        <v>0.9818053297534397</v>
      </c>
      <c r="F195" s="220">
        <f t="shared" si="14"/>
        <v>2424835.04</v>
      </c>
    </row>
    <row r="196" spans="1:6" ht="15">
      <c r="A196" s="221" t="s">
        <v>63</v>
      </c>
      <c r="B196" s="218">
        <f t="shared" si="12"/>
        <v>946122.52</v>
      </c>
      <c r="C196" s="218">
        <v>452676.16</v>
      </c>
      <c r="D196" s="218">
        <v>415457.53</v>
      </c>
      <c r="E196" s="219">
        <f t="shared" si="13"/>
        <v>1.0699062998479547</v>
      </c>
      <c r="F196" s="220">
        <f t="shared" si="14"/>
        <v>983341.1499999999</v>
      </c>
    </row>
    <row r="197" spans="1:6" ht="15">
      <c r="A197" s="221" t="s">
        <v>64</v>
      </c>
      <c r="B197" s="218">
        <f t="shared" si="12"/>
        <v>1036167.3299999998</v>
      </c>
      <c r="C197" s="218">
        <v>403551.84</v>
      </c>
      <c r="D197" s="218">
        <v>473216.63</v>
      </c>
      <c r="E197" s="219">
        <f t="shared" si="13"/>
        <v>1.0702676832676268</v>
      </c>
      <c r="F197" s="220">
        <f t="shared" si="14"/>
        <v>966502.5399999999</v>
      </c>
    </row>
    <row r="198" spans="1:6" ht="15">
      <c r="A198" s="221" t="s">
        <v>1</v>
      </c>
      <c r="B198" s="218">
        <f t="shared" si="12"/>
        <v>417491.19</v>
      </c>
      <c r="C198" s="218">
        <v>302356.06</v>
      </c>
      <c r="D198" s="218">
        <v>261327.02</v>
      </c>
      <c r="E198" s="219">
        <f t="shared" si="13"/>
        <v>1.0970066694299587</v>
      </c>
      <c r="F198" s="220">
        <f t="shared" si="14"/>
        <v>458520.23</v>
      </c>
    </row>
    <row r="199" spans="1:6" ht="15">
      <c r="A199" s="221" t="s">
        <v>65</v>
      </c>
      <c r="B199" s="218">
        <f t="shared" si="12"/>
        <v>243875.74000000002</v>
      </c>
      <c r="C199" s="218">
        <v>140103.32</v>
      </c>
      <c r="D199" s="218">
        <v>125355.98</v>
      </c>
      <c r="E199" s="219">
        <f t="shared" si="13"/>
        <v>0.8593311507523296</v>
      </c>
      <c r="F199" s="220">
        <f t="shared" si="14"/>
        <v>258623.08000000007</v>
      </c>
    </row>
    <row r="200" spans="1:6" ht="15">
      <c r="A200" s="221" t="s">
        <v>49</v>
      </c>
      <c r="B200" s="218">
        <f t="shared" si="12"/>
        <v>907998.31</v>
      </c>
      <c r="C200" s="218">
        <v>381357.1</v>
      </c>
      <c r="D200" s="218">
        <v>409884.33</v>
      </c>
      <c r="E200" s="219">
        <f t="shared" si="13"/>
        <v>0.973286618222099</v>
      </c>
      <c r="F200" s="220">
        <f t="shared" si="14"/>
        <v>879471.0800000001</v>
      </c>
    </row>
    <row r="201" spans="1:6" ht="15">
      <c r="A201" s="221" t="s">
        <v>50</v>
      </c>
      <c r="B201" s="218">
        <f t="shared" si="12"/>
        <v>856981.42</v>
      </c>
      <c r="C201" s="218">
        <v>424545.62</v>
      </c>
      <c r="D201" s="218">
        <v>445771.13</v>
      </c>
      <c r="E201" s="219">
        <f t="shared" si="13"/>
        <v>1.0950478865140516</v>
      </c>
      <c r="F201" s="220">
        <f t="shared" si="14"/>
        <v>835755.91</v>
      </c>
    </row>
    <row r="202" spans="1:6" ht="15">
      <c r="A202" s="221" t="s">
        <v>84</v>
      </c>
      <c r="B202" s="218">
        <f t="shared" si="12"/>
        <v>630231.0799999998</v>
      </c>
      <c r="C202" s="218">
        <v>289943.13</v>
      </c>
      <c r="D202" s="218">
        <v>343772.44</v>
      </c>
      <c r="E202" s="219">
        <f t="shared" si="13"/>
        <v>1.215654442996795</v>
      </c>
      <c r="F202" s="220">
        <f t="shared" si="14"/>
        <v>576401.7699999998</v>
      </c>
    </row>
    <row r="203" spans="1:6" ht="15">
      <c r="A203" s="221" t="s">
        <v>66</v>
      </c>
      <c r="B203" s="218">
        <f t="shared" si="12"/>
        <v>698568.28</v>
      </c>
      <c r="C203" s="218">
        <v>431730.41</v>
      </c>
      <c r="D203" s="218">
        <v>440103.77</v>
      </c>
      <c r="E203" s="219">
        <f t="shared" si="13"/>
        <v>1.0016458623424462</v>
      </c>
      <c r="F203" s="220">
        <f t="shared" si="14"/>
        <v>690194.9199999999</v>
      </c>
    </row>
    <row r="204" spans="1:6" ht="15">
      <c r="A204" s="221" t="s">
        <v>33</v>
      </c>
      <c r="B204" s="218">
        <f t="shared" si="12"/>
        <v>1297092.03</v>
      </c>
      <c r="C204" s="218">
        <v>492094.39</v>
      </c>
      <c r="D204" s="218">
        <v>362451.65</v>
      </c>
      <c r="E204" s="219">
        <f t="shared" si="13"/>
        <v>0.7392605078942344</v>
      </c>
      <c r="F204" s="220">
        <f t="shared" si="14"/>
        <v>1426734.77</v>
      </c>
    </row>
    <row r="205" spans="1:6" ht="15">
      <c r="A205" s="221" t="s">
        <v>67</v>
      </c>
      <c r="B205" s="218">
        <f t="shared" si="12"/>
        <v>414788.6599999999</v>
      </c>
      <c r="C205" s="218">
        <v>258623.27</v>
      </c>
      <c r="D205" s="218">
        <v>269123.01</v>
      </c>
      <c r="E205" s="219">
        <f t="shared" si="13"/>
        <v>1.1590840581942239</v>
      </c>
      <c r="F205" s="220">
        <f t="shared" si="14"/>
        <v>404288.9199999999</v>
      </c>
    </row>
    <row r="206" spans="1:6" ht="15">
      <c r="A206" s="221" t="s">
        <v>68</v>
      </c>
      <c r="B206" s="218">
        <f t="shared" si="12"/>
        <v>222662.81</v>
      </c>
      <c r="C206" s="218">
        <v>156296.89</v>
      </c>
      <c r="D206" s="218">
        <v>154123.12</v>
      </c>
      <c r="E206" s="219">
        <f t="shared" si="13"/>
        <v>0.9865091271049545</v>
      </c>
      <c r="F206" s="220">
        <f t="shared" si="14"/>
        <v>224836.58000000002</v>
      </c>
    </row>
    <row r="207" spans="1:6" ht="15">
      <c r="A207" s="221" t="s">
        <v>56</v>
      </c>
      <c r="B207" s="218">
        <f t="shared" si="12"/>
        <v>1714849.3600000003</v>
      </c>
      <c r="C207" s="218">
        <v>400326.32</v>
      </c>
      <c r="D207" s="218">
        <v>365034.51</v>
      </c>
      <c r="E207" s="219">
        <f t="shared" si="13"/>
        <v>0.8965573756842389</v>
      </c>
      <c r="F207" s="220">
        <f t="shared" si="14"/>
        <v>1750141.1700000002</v>
      </c>
    </row>
    <row r="208" spans="1:6" ht="15">
      <c r="A208" s="221" t="s">
        <v>129</v>
      </c>
      <c r="B208" s="218">
        <f t="shared" si="12"/>
        <v>2004158.39</v>
      </c>
      <c r="C208" s="218">
        <v>-5267.94</v>
      </c>
      <c r="D208" s="218">
        <v>4645.28</v>
      </c>
      <c r="E208" s="219">
        <f t="shared" si="13"/>
        <v>0.7603197569742243</v>
      </c>
      <c r="F208" s="220">
        <f t="shared" si="14"/>
        <v>1994245.17</v>
      </c>
    </row>
    <row r="209" spans="1:6" ht="15">
      <c r="A209" s="224" t="s">
        <v>140</v>
      </c>
      <c r="B209" s="218">
        <f t="shared" si="12"/>
        <v>910621.56</v>
      </c>
      <c r="C209" s="218">
        <v>411496.21</v>
      </c>
      <c r="D209" s="218">
        <v>280466.49</v>
      </c>
      <c r="E209" s="219">
        <f t="shared" si="13"/>
        <v>0.8829389115547446</v>
      </c>
      <c r="F209" s="220">
        <f t="shared" si="14"/>
        <v>1041651.28</v>
      </c>
    </row>
    <row r="210" spans="1:6" ht="15">
      <c r="A210" s="226" t="s">
        <v>144</v>
      </c>
      <c r="B210" s="218">
        <f t="shared" si="12"/>
        <v>660983.6599999999</v>
      </c>
      <c r="C210" s="218">
        <v>327737.54</v>
      </c>
      <c r="D210" s="218">
        <v>180338.06</v>
      </c>
      <c r="E210" s="219">
        <f t="shared" si="13"/>
        <v>0.6424193329190372</v>
      </c>
      <c r="F210" s="220">
        <f t="shared" si="14"/>
        <v>808383.1399999999</v>
      </c>
    </row>
    <row r="211" spans="1:6" ht="15">
      <c r="A211" s="228" t="s">
        <v>134</v>
      </c>
      <c r="B211" s="218">
        <f t="shared" si="12"/>
        <v>1260804.53</v>
      </c>
      <c r="C211" s="218">
        <v>247677.35</v>
      </c>
      <c r="D211" s="218">
        <v>227834.88</v>
      </c>
      <c r="E211" s="219">
        <f t="shared" si="13"/>
        <v>1.0656302481153908</v>
      </c>
      <c r="F211" s="220">
        <f t="shared" si="14"/>
        <v>1280647</v>
      </c>
    </row>
    <row r="212" spans="1:6" ht="15">
      <c r="A212" s="226" t="s">
        <v>130</v>
      </c>
      <c r="B212" s="218">
        <f t="shared" si="12"/>
        <v>1152631.22</v>
      </c>
      <c r="C212" s="218">
        <v>598576.8</v>
      </c>
      <c r="D212" s="218">
        <v>565222.14</v>
      </c>
      <c r="E212" s="219">
        <f t="shared" si="13"/>
        <v>1.0326365593283742</v>
      </c>
      <c r="F212" s="220">
        <f t="shared" si="14"/>
        <v>1185985.88</v>
      </c>
    </row>
    <row r="213" spans="1:6" ht="15">
      <c r="A213" s="228" t="s">
        <v>69</v>
      </c>
      <c r="B213" s="218">
        <f t="shared" si="12"/>
        <v>983385.1000000001</v>
      </c>
      <c r="C213" s="218">
        <v>420717.72</v>
      </c>
      <c r="D213" s="218">
        <v>387090.32</v>
      </c>
      <c r="E213" s="219">
        <f t="shared" si="13"/>
        <v>0.8596312722534533</v>
      </c>
      <c r="F213" s="220">
        <f t="shared" si="14"/>
        <v>1017012.5</v>
      </c>
    </row>
    <row r="214" spans="1:6" ht="15.75" thickBot="1">
      <c r="A214" s="236" t="s">
        <v>138</v>
      </c>
      <c r="B214" s="237">
        <f t="shared" si="12"/>
        <v>2126261.5</v>
      </c>
      <c r="C214" s="237">
        <v>597352.47</v>
      </c>
      <c r="D214" s="237">
        <v>421376.92</v>
      </c>
      <c r="E214" s="238">
        <f t="shared" si="13"/>
        <v>0.8001304432167932</v>
      </c>
      <c r="F214" s="239">
        <f t="shared" si="14"/>
        <v>2302237.05</v>
      </c>
    </row>
    <row r="215" spans="1:6" ht="15.75" thickBot="1">
      <c r="A215" s="231" t="s">
        <v>75</v>
      </c>
      <c r="B215" s="232">
        <f>SUM(B193:B214)</f>
        <v>22676285.11</v>
      </c>
      <c r="C215" s="232">
        <f>SUM(C193:C214)</f>
        <v>8151739.969999998</v>
      </c>
      <c r="D215" s="232">
        <f>SUM(D193:D214)</f>
        <v>7629768.06</v>
      </c>
      <c r="E215" s="233">
        <f>D215/C190</f>
        <v>0.9776894493151823</v>
      </c>
      <c r="F215" s="235">
        <f>SUM(F193:F214)</f>
        <v>23198257.019999996</v>
      </c>
    </row>
    <row r="216" ht="15" thickBot="1"/>
    <row r="217" spans="1:6" ht="31.5" thickBot="1">
      <c r="A217" s="213" t="s">
        <v>127</v>
      </c>
      <c r="B217" s="214" t="s">
        <v>81</v>
      </c>
      <c r="C217" s="243" t="s">
        <v>125</v>
      </c>
      <c r="D217" s="243" t="s">
        <v>126</v>
      </c>
      <c r="E217" s="244" t="s">
        <v>79</v>
      </c>
      <c r="F217" s="216" t="s">
        <v>58</v>
      </c>
    </row>
    <row r="218" spans="1:6" ht="15">
      <c r="A218" s="217" t="s">
        <v>106</v>
      </c>
      <c r="B218" s="218">
        <f>F193</f>
        <v>653301.3400000001</v>
      </c>
      <c r="C218" s="242">
        <v>403785.48</v>
      </c>
      <c r="D218" s="242">
        <v>284211.18</v>
      </c>
      <c r="E218" s="219">
        <f>D218/C193</f>
        <v>0.9325427047235432</v>
      </c>
      <c r="F218" s="220">
        <f aca="true" t="shared" si="15" ref="F218:F239">B218+C218-D218</f>
        <v>772875.6400000001</v>
      </c>
    </row>
    <row r="219" spans="1:6" ht="15">
      <c r="A219" s="221" t="s">
        <v>61</v>
      </c>
      <c r="B219" s="218">
        <f aca="true" t="shared" si="16" ref="B219:B239">F194</f>
        <v>1035146.5</v>
      </c>
      <c r="C219" s="240">
        <v>717792.31</v>
      </c>
      <c r="D219" s="240">
        <v>646294.16</v>
      </c>
      <c r="E219" s="219">
        <f aca="true" t="shared" si="17" ref="E219:E240">D219/C194</f>
        <v>1.14531710197173</v>
      </c>
      <c r="F219" s="220">
        <f t="shared" si="15"/>
        <v>1106644.65</v>
      </c>
    </row>
    <row r="220" spans="1:6" ht="15">
      <c r="A220" s="221" t="s">
        <v>62</v>
      </c>
      <c r="B220" s="218">
        <f t="shared" si="16"/>
        <v>2424835.04</v>
      </c>
      <c r="C220" s="240">
        <v>733140.36</v>
      </c>
      <c r="D220" s="240">
        <v>621584.66</v>
      </c>
      <c r="E220" s="219">
        <f t="shared" si="17"/>
        <v>1.1285485362013843</v>
      </c>
      <c r="F220" s="220">
        <f t="shared" si="15"/>
        <v>2536390.7399999998</v>
      </c>
    </row>
    <row r="221" spans="1:6" ht="15">
      <c r="A221" s="221" t="s">
        <v>63</v>
      </c>
      <c r="B221" s="218">
        <f t="shared" si="16"/>
        <v>983341.1499999999</v>
      </c>
      <c r="C221" s="240">
        <v>569444.41</v>
      </c>
      <c r="D221" s="240">
        <v>544724.25</v>
      </c>
      <c r="E221" s="219">
        <f t="shared" si="17"/>
        <v>1.2033420315308851</v>
      </c>
      <c r="F221" s="220">
        <f t="shared" si="15"/>
        <v>1008061.31</v>
      </c>
    </row>
    <row r="222" spans="1:6" ht="15">
      <c r="A222" s="221" t="s">
        <v>64</v>
      </c>
      <c r="B222" s="218">
        <f t="shared" si="16"/>
        <v>966502.5399999999</v>
      </c>
      <c r="C222" s="240">
        <v>480921.64</v>
      </c>
      <c r="D222" s="240">
        <v>408517.53</v>
      </c>
      <c r="E222" s="219">
        <f t="shared" si="17"/>
        <v>1.012304961860662</v>
      </c>
      <c r="F222" s="220">
        <f t="shared" si="15"/>
        <v>1038906.6499999999</v>
      </c>
    </row>
    <row r="223" spans="1:6" ht="15">
      <c r="A223" s="221" t="s">
        <v>1</v>
      </c>
      <c r="B223" s="218">
        <f t="shared" si="16"/>
        <v>458520.23</v>
      </c>
      <c r="C223" s="240">
        <v>383287.32</v>
      </c>
      <c r="D223" s="240">
        <v>298364.71</v>
      </c>
      <c r="E223" s="219">
        <f t="shared" si="17"/>
        <v>0.9867991731338212</v>
      </c>
      <c r="F223" s="220">
        <f t="shared" si="15"/>
        <v>543442.8400000001</v>
      </c>
    </row>
    <row r="224" spans="1:6" ht="15">
      <c r="A224" s="221" t="s">
        <v>65</v>
      </c>
      <c r="B224" s="218">
        <f t="shared" si="16"/>
        <v>258623.08000000007</v>
      </c>
      <c r="C224" s="240">
        <v>190567.67</v>
      </c>
      <c r="D224" s="240">
        <v>130095.35</v>
      </c>
      <c r="E224" s="219">
        <f t="shared" si="17"/>
        <v>0.9285672173935635</v>
      </c>
      <c r="F224" s="220">
        <f t="shared" si="15"/>
        <v>319095.40000000014</v>
      </c>
    </row>
    <row r="225" spans="1:6" ht="15">
      <c r="A225" s="221" t="s">
        <v>49</v>
      </c>
      <c r="B225" s="218">
        <f t="shared" si="16"/>
        <v>879471.0800000001</v>
      </c>
      <c r="C225" s="240">
        <v>544897.15</v>
      </c>
      <c r="D225" s="240">
        <v>423359.9</v>
      </c>
      <c r="E225" s="219">
        <f t="shared" si="17"/>
        <v>1.1101403382813642</v>
      </c>
      <c r="F225" s="220">
        <f t="shared" si="15"/>
        <v>1001008.33</v>
      </c>
    </row>
    <row r="226" spans="1:6" ht="15">
      <c r="A226" s="221" t="s">
        <v>50</v>
      </c>
      <c r="B226" s="218">
        <f t="shared" si="16"/>
        <v>835755.91</v>
      </c>
      <c r="C226" s="240">
        <v>553441.96</v>
      </c>
      <c r="D226" s="240">
        <v>486973.7</v>
      </c>
      <c r="E226" s="219">
        <f t="shared" si="17"/>
        <v>1.1470468120716921</v>
      </c>
      <c r="F226" s="220">
        <f t="shared" si="15"/>
        <v>902224.1700000002</v>
      </c>
    </row>
    <row r="227" spans="1:6" ht="15">
      <c r="A227" s="221" t="s">
        <v>84</v>
      </c>
      <c r="B227" s="218">
        <f t="shared" si="16"/>
        <v>576401.7699999998</v>
      </c>
      <c r="C227" s="240">
        <v>359473.74</v>
      </c>
      <c r="D227" s="240">
        <v>340649.75</v>
      </c>
      <c r="E227" s="219">
        <f t="shared" si="17"/>
        <v>1.1748847092876455</v>
      </c>
      <c r="F227" s="220">
        <f t="shared" si="15"/>
        <v>595225.7599999998</v>
      </c>
    </row>
    <row r="228" spans="1:6" ht="15">
      <c r="A228" s="221" t="s">
        <v>66</v>
      </c>
      <c r="B228" s="218">
        <f t="shared" si="16"/>
        <v>690194.9199999999</v>
      </c>
      <c r="C228" s="240">
        <v>552180.69</v>
      </c>
      <c r="D228" s="240">
        <v>440960.39</v>
      </c>
      <c r="E228" s="219">
        <f t="shared" si="17"/>
        <v>1.021379036051688</v>
      </c>
      <c r="F228" s="220">
        <f t="shared" si="15"/>
        <v>801415.2199999999</v>
      </c>
    </row>
    <row r="229" spans="1:6" ht="15">
      <c r="A229" s="221" t="s">
        <v>33</v>
      </c>
      <c r="B229" s="218">
        <f t="shared" si="16"/>
        <v>1426734.77</v>
      </c>
      <c r="C229" s="240">
        <v>566099.14</v>
      </c>
      <c r="D229" s="240">
        <v>454561.36</v>
      </c>
      <c r="E229" s="219">
        <f t="shared" si="17"/>
        <v>0.9237279864133382</v>
      </c>
      <c r="F229" s="220">
        <f t="shared" si="15"/>
        <v>1538272.5500000003</v>
      </c>
    </row>
    <row r="230" spans="1:6" ht="15">
      <c r="A230" s="221" t="s">
        <v>67</v>
      </c>
      <c r="B230" s="218">
        <f t="shared" si="16"/>
        <v>404288.9199999999</v>
      </c>
      <c r="C230" s="240">
        <v>314412.32</v>
      </c>
      <c r="D230" s="240">
        <v>283589.29</v>
      </c>
      <c r="E230" s="219">
        <f t="shared" si="17"/>
        <v>1.0965343141783026</v>
      </c>
      <c r="F230" s="220">
        <f t="shared" si="15"/>
        <v>435111.95</v>
      </c>
    </row>
    <row r="231" spans="1:6" ht="15">
      <c r="A231" s="221" t="s">
        <v>68</v>
      </c>
      <c r="B231" s="218">
        <f t="shared" si="16"/>
        <v>224836.58000000002</v>
      </c>
      <c r="C231" s="240">
        <v>204148.95</v>
      </c>
      <c r="D231" s="240">
        <v>156689.66</v>
      </c>
      <c r="E231" s="219">
        <f t="shared" si="17"/>
        <v>1.0025129738665945</v>
      </c>
      <c r="F231" s="220">
        <f t="shared" si="15"/>
        <v>272295.87</v>
      </c>
    </row>
    <row r="232" spans="1:6" ht="15">
      <c r="A232" s="221" t="s">
        <v>56</v>
      </c>
      <c r="B232" s="218">
        <f t="shared" si="16"/>
        <v>1750141.1700000002</v>
      </c>
      <c r="C232" s="240">
        <v>466119.15</v>
      </c>
      <c r="D232" s="240">
        <v>516330.21</v>
      </c>
      <c r="E232" s="219">
        <f t="shared" si="17"/>
        <v>1.2897733279190837</v>
      </c>
      <c r="F232" s="220">
        <f t="shared" si="15"/>
        <v>1699930.1100000003</v>
      </c>
    </row>
    <row r="233" spans="1:6" ht="15">
      <c r="A233" s="221" t="s">
        <v>129</v>
      </c>
      <c r="B233" s="218">
        <f t="shared" si="16"/>
        <v>1994245.17</v>
      </c>
      <c r="C233" s="240">
        <v>0</v>
      </c>
      <c r="D233" s="240">
        <v>16662.08</v>
      </c>
      <c r="E233" s="219">
        <f t="shared" si="17"/>
        <v>-3.1629213696435423</v>
      </c>
      <c r="F233" s="220">
        <f t="shared" si="15"/>
        <v>1977583.0899999999</v>
      </c>
    </row>
    <row r="234" spans="1:6" ht="15">
      <c r="A234" s="224" t="s">
        <v>140</v>
      </c>
      <c r="B234" s="218">
        <f t="shared" si="16"/>
        <v>1041651.28</v>
      </c>
      <c r="C234" s="240">
        <v>488696.97</v>
      </c>
      <c r="D234" s="240">
        <v>385123.9</v>
      </c>
      <c r="E234" s="219">
        <f t="shared" si="17"/>
        <v>0.9359111715755535</v>
      </c>
      <c r="F234" s="220">
        <f t="shared" si="15"/>
        <v>1145224.35</v>
      </c>
    </row>
    <row r="235" spans="1:6" ht="15">
      <c r="A235" s="226" t="s">
        <v>144</v>
      </c>
      <c r="B235" s="218">
        <f t="shared" si="16"/>
        <v>808383.1399999999</v>
      </c>
      <c r="C235" s="240">
        <v>419736.54</v>
      </c>
      <c r="D235" s="240">
        <v>215701.5</v>
      </c>
      <c r="E235" s="219">
        <f t="shared" si="17"/>
        <v>0.6581531673179704</v>
      </c>
      <c r="F235" s="220">
        <f t="shared" si="15"/>
        <v>1012418.1799999999</v>
      </c>
    </row>
    <row r="236" spans="1:6" ht="15">
      <c r="A236" s="228" t="s">
        <v>134</v>
      </c>
      <c r="B236" s="218">
        <f t="shared" si="16"/>
        <v>1280647</v>
      </c>
      <c r="C236" s="240">
        <v>394474.87</v>
      </c>
      <c r="D236" s="240">
        <v>312655.59</v>
      </c>
      <c r="E236" s="219">
        <f t="shared" si="17"/>
        <v>1.262350352181982</v>
      </c>
      <c r="F236" s="220">
        <f t="shared" si="15"/>
        <v>1362466.28</v>
      </c>
    </row>
    <row r="237" spans="1:6" ht="15">
      <c r="A237" s="226" t="s">
        <v>130</v>
      </c>
      <c r="B237" s="218">
        <f t="shared" si="16"/>
        <v>1185985.88</v>
      </c>
      <c r="C237" s="240">
        <v>686063.93</v>
      </c>
      <c r="D237" s="240">
        <v>571956.91</v>
      </c>
      <c r="E237" s="219">
        <f t="shared" si="17"/>
        <v>0.9555280291518148</v>
      </c>
      <c r="F237" s="220">
        <f t="shared" si="15"/>
        <v>1300092.9</v>
      </c>
    </row>
    <row r="238" spans="1:6" ht="15">
      <c r="A238" s="228" t="s">
        <v>69</v>
      </c>
      <c r="B238" s="218">
        <f t="shared" si="16"/>
        <v>1017012.5</v>
      </c>
      <c r="C238" s="240">
        <v>530694.61</v>
      </c>
      <c r="D238" s="240">
        <v>475378.14</v>
      </c>
      <c r="E238" s="219">
        <f t="shared" si="17"/>
        <v>1.129921839279791</v>
      </c>
      <c r="F238" s="220">
        <f t="shared" si="15"/>
        <v>1072328.9699999997</v>
      </c>
    </row>
    <row r="239" spans="1:6" ht="15.75" thickBot="1">
      <c r="A239" s="236" t="s">
        <v>138</v>
      </c>
      <c r="B239" s="237">
        <f t="shared" si="16"/>
        <v>2302237.05</v>
      </c>
      <c r="C239" s="241">
        <v>773311.73</v>
      </c>
      <c r="D239" s="241">
        <v>592882.81</v>
      </c>
      <c r="E239" s="238">
        <f t="shared" si="17"/>
        <v>0.9925175499818392</v>
      </c>
      <c r="F239" s="239">
        <f t="shared" si="15"/>
        <v>2482665.9699999997</v>
      </c>
    </row>
    <row r="240" spans="1:6" ht="15.75" thickBot="1">
      <c r="A240" s="231" t="s">
        <v>75</v>
      </c>
      <c r="B240" s="232">
        <f>SUM(B218:B239)</f>
        <v>23198257.019999996</v>
      </c>
      <c r="C240" s="232">
        <f>SUM(C218:C239)</f>
        <v>10332690.940000001</v>
      </c>
      <c r="D240" s="232">
        <f>SUM(D218:D239)</f>
        <v>8607267.030000001</v>
      </c>
      <c r="E240" s="233">
        <f t="shared" si="17"/>
        <v>1.0558809605895714</v>
      </c>
      <c r="F240" s="235">
        <f>SUM(F218:F239)</f>
        <v>24923680.93</v>
      </c>
    </row>
    <row r="241" ht="15" thickBot="1"/>
    <row r="242" spans="1:6" ht="31.5" thickBot="1">
      <c r="A242" s="213" t="s">
        <v>131</v>
      </c>
      <c r="B242" s="214" t="s">
        <v>81</v>
      </c>
      <c r="C242" s="214" t="s">
        <v>72</v>
      </c>
      <c r="D242" s="214" t="s">
        <v>83</v>
      </c>
      <c r="E242" s="215" t="s">
        <v>89</v>
      </c>
      <c r="F242" s="216" t="s">
        <v>58</v>
      </c>
    </row>
    <row r="243" spans="1:6" ht="15">
      <c r="A243" s="217" t="s">
        <v>106</v>
      </c>
      <c r="B243" s="218">
        <f>F218</f>
        <v>772875.6400000001</v>
      </c>
      <c r="C243" s="245">
        <v>419330.19</v>
      </c>
      <c r="D243" s="245">
        <v>325180.39</v>
      </c>
      <c r="E243" s="219">
        <f>D243/C218</f>
        <v>0.8053295774776251</v>
      </c>
      <c r="F243" s="220">
        <f>B243+C243-D243</f>
        <v>867025.4400000001</v>
      </c>
    </row>
    <row r="244" spans="1:6" ht="15">
      <c r="A244" s="221" t="s">
        <v>61</v>
      </c>
      <c r="B244" s="218">
        <f aca="true" t="shared" si="18" ref="B244:B258">F219</f>
        <v>1106644.65</v>
      </c>
      <c r="C244" s="245">
        <v>833078.1</v>
      </c>
      <c r="D244" s="245">
        <v>627393.99</v>
      </c>
      <c r="E244" s="219">
        <f aca="true" t="shared" si="19" ref="E244:E258">D244/C219</f>
        <v>0.8740606178965611</v>
      </c>
      <c r="F244" s="220">
        <f aca="true" t="shared" si="20" ref="F244:F266">B244+C244-D244</f>
        <v>1312328.76</v>
      </c>
    </row>
    <row r="245" spans="1:6" ht="15">
      <c r="A245" s="221" t="s">
        <v>62</v>
      </c>
      <c r="B245" s="218">
        <f t="shared" si="18"/>
        <v>2536390.7399999998</v>
      </c>
      <c r="C245" s="245">
        <v>844179.5399999999</v>
      </c>
      <c r="D245" s="245">
        <v>734876.68</v>
      </c>
      <c r="E245" s="219">
        <f t="shared" si="19"/>
        <v>1.0023683323067905</v>
      </c>
      <c r="F245" s="220">
        <f t="shared" si="20"/>
        <v>2645693.5999999996</v>
      </c>
    </row>
    <row r="246" spans="1:6" ht="15">
      <c r="A246" s="221" t="s">
        <v>63</v>
      </c>
      <c r="B246" s="218">
        <f t="shared" si="18"/>
        <v>1008061.31</v>
      </c>
      <c r="C246" s="245">
        <v>605228.63</v>
      </c>
      <c r="D246" s="245">
        <v>583749.2800000005</v>
      </c>
      <c r="E246" s="219">
        <f t="shared" si="19"/>
        <v>1.025120748836573</v>
      </c>
      <c r="F246" s="220">
        <f t="shared" si="20"/>
        <v>1029540.6599999995</v>
      </c>
    </row>
    <row r="247" spans="1:6" ht="15">
      <c r="A247" s="221" t="s">
        <v>64</v>
      </c>
      <c r="B247" s="218">
        <f t="shared" si="18"/>
        <v>1038906.6499999999</v>
      </c>
      <c r="C247" s="245">
        <v>590092.09</v>
      </c>
      <c r="D247" s="245">
        <v>490840.6</v>
      </c>
      <c r="E247" s="219">
        <f t="shared" si="19"/>
        <v>1.020624898476184</v>
      </c>
      <c r="F247" s="220">
        <f t="shared" si="20"/>
        <v>1138158.1399999997</v>
      </c>
    </row>
    <row r="248" spans="1:6" ht="15">
      <c r="A248" s="221" t="s">
        <v>1</v>
      </c>
      <c r="B248" s="218">
        <f t="shared" si="18"/>
        <v>543442.8400000001</v>
      </c>
      <c r="C248" s="245">
        <v>430013.94</v>
      </c>
      <c r="D248" s="245">
        <v>383094.91</v>
      </c>
      <c r="E248" s="219">
        <f t="shared" si="19"/>
        <v>0.9994980006121778</v>
      </c>
      <c r="F248" s="220">
        <f t="shared" si="20"/>
        <v>590361.8700000001</v>
      </c>
    </row>
    <row r="249" spans="1:6" ht="15">
      <c r="A249" s="221" t="s">
        <v>65</v>
      </c>
      <c r="B249" s="218">
        <f t="shared" si="18"/>
        <v>319095.40000000014</v>
      </c>
      <c r="C249" s="245">
        <v>211028.14</v>
      </c>
      <c r="D249" s="245">
        <v>196319.61</v>
      </c>
      <c r="E249" s="219">
        <f t="shared" si="19"/>
        <v>1.030183188995279</v>
      </c>
      <c r="F249" s="220">
        <f t="shared" si="20"/>
        <v>333803.93000000017</v>
      </c>
    </row>
    <row r="250" spans="1:6" ht="15">
      <c r="A250" s="221" t="s">
        <v>49</v>
      </c>
      <c r="B250" s="218">
        <f t="shared" si="18"/>
        <v>1001008.33</v>
      </c>
      <c r="C250" s="245">
        <v>620305.57</v>
      </c>
      <c r="D250" s="245">
        <v>513566.89</v>
      </c>
      <c r="E250" s="219">
        <f t="shared" si="19"/>
        <v>0.9425024337161609</v>
      </c>
      <c r="F250" s="220">
        <f t="shared" si="20"/>
        <v>1107747.0099999998</v>
      </c>
    </row>
    <row r="251" spans="1:6" ht="15">
      <c r="A251" s="221" t="s">
        <v>50</v>
      </c>
      <c r="B251" s="218">
        <f t="shared" si="18"/>
        <v>902224.1700000002</v>
      </c>
      <c r="C251" s="245">
        <v>583390.46</v>
      </c>
      <c r="D251" s="245">
        <v>576420.23</v>
      </c>
      <c r="E251" s="219">
        <f t="shared" si="19"/>
        <v>1.0415188432767186</v>
      </c>
      <c r="F251" s="220">
        <f t="shared" si="20"/>
        <v>909194.4000000001</v>
      </c>
    </row>
    <row r="252" spans="1:6" ht="15">
      <c r="A252" s="221" t="s">
        <v>84</v>
      </c>
      <c r="B252" s="218">
        <f t="shared" si="18"/>
        <v>595225.7599999998</v>
      </c>
      <c r="C252" s="245">
        <v>452070.06</v>
      </c>
      <c r="D252" s="245">
        <v>379321.85</v>
      </c>
      <c r="E252" s="219">
        <f t="shared" si="19"/>
        <v>1.0552143530706861</v>
      </c>
      <c r="F252" s="220">
        <f t="shared" si="20"/>
        <v>667973.9699999999</v>
      </c>
    </row>
    <row r="253" spans="1:6" ht="15">
      <c r="A253" s="221" t="s">
        <v>66</v>
      </c>
      <c r="B253" s="218">
        <f t="shared" si="18"/>
        <v>801415.2199999999</v>
      </c>
      <c r="C253" s="245">
        <v>633072.3400000001</v>
      </c>
      <c r="D253" s="245">
        <v>566751.84</v>
      </c>
      <c r="E253" s="219">
        <f t="shared" si="19"/>
        <v>1.0263883729798664</v>
      </c>
      <c r="F253" s="220">
        <f t="shared" si="20"/>
        <v>867735.7200000001</v>
      </c>
    </row>
    <row r="254" spans="1:6" ht="15">
      <c r="A254" s="221" t="s">
        <v>33</v>
      </c>
      <c r="B254" s="218">
        <f t="shared" si="18"/>
        <v>1538272.5500000003</v>
      </c>
      <c r="C254" s="245">
        <v>671794.85</v>
      </c>
      <c r="D254" s="245">
        <v>530050.65</v>
      </c>
      <c r="E254" s="219">
        <f t="shared" si="19"/>
        <v>0.9363212422474269</v>
      </c>
      <c r="F254" s="220">
        <f t="shared" si="20"/>
        <v>1680016.7500000005</v>
      </c>
    </row>
    <row r="255" spans="1:6" ht="15">
      <c r="A255" s="221" t="s">
        <v>67</v>
      </c>
      <c r="B255" s="218">
        <f t="shared" si="18"/>
        <v>435111.95</v>
      </c>
      <c r="C255" s="245">
        <v>353935.6</v>
      </c>
      <c r="D255" s="245">
        <v>323935.03</v>
      </c>
      <c r="E255" s="219">
        <f t="shared" si="19"/>
        <v>1.0302873309799057</v>
      </c>
      <c r="F255" s="220">
        <f t="shared" si="20"/>
        <v>465112.52</v>
      </c>
    </row>
    <row r="256" spans="1:6" ht="15">
      <c r="A256" s="221" t="s">
        <v>68</v>
      </c>
      <c r="B256" s="218">
        <f t="shared" si="18"/>
        <v>272295.87</v>
      </c>
      <c r="C256" s="245">
        <v>214941.64</v>
      </c>
      <c r="D256" s="245">
        <v>210383.43</v>
      </c>
      <c r="E256" s="219">
        <f t="shared" si="19"/>
        <v>1.0305388785982</v>
      </c>
      <c r="F256" s="220">
        <f t="shared" si="20"/>
        <v>276854.08</v>
      </c>
    </row>
    <row r="257" spans="1:6" ht="15">
      <c r="A257" s="221" t="s">
        <v>56</v>
      </c>
      <c r="B257" s="218">
        <f t="shared" si="18"/>
        <v>1699930.1100000003</v>
      </c>
      <c r="C257" s="245">
        <v>552851.23</v>
      </c>
      <c r="D257" s="245">
        <v>444725.87</v>
      </c>
      <c r="E257" s="219">
        <f t="shared" si="19"/>
        <v>0.9541034089674281</v>
      </c>
      <c r="F257" s="220">
        <f t="shared" si="20"/>
        <v>1808055.4700000002</v>
      </c>
    </row>
    <row r="258" spans="1:6" ht="15">
      <c r="A258" s="221" t="s">
        <v>129</v>
      </c>
      <c r="B258" s="218">
        <f t="shared" si="18"/>
        <v>1977583.0899999999</v>
      </c>
      <c r="C258" s="245">
        <v>0</v>
      </c>
      <c r="D258" s="245">
        <v>24446.73</v>
      </c>
      <c r="E258" s="219" t="e">
        <f t="shared" si="19"/>
        <v>#DIV/0!</v>
      </c>
      <c r="F258" s="220">
        <f t="shared" si="20"/>
        <v>1953136.3599999999</v>
      </c>
    </row>
    <row r="259" spans="1:6" ht="15">
      <c r="A259" s="221" t="s">
        <v>147</v>
      </c>
      <c r="B259" s="246">
        <v>0</v>
      </c>
      <c r="C259" s="245">
        <v>394054.09</v>
      </c>
      <c r="D259" s="246">
        <v>0</v>
      </c>
      <c r="E259" s="219">
        <v>0</v>
      </c>
      <c r="F259" s="220">
        <f t="shared" si="20"/>
        <v>394054.09</v>
      </c>
    </row>
    <row r="260" spans="1:6" ht="15">
      <c r="A260" s="224" t="s">
        <v>140</v>
      </c>
      <c r="B260" s="218">
        <f aca="true" t="shared" si="21" ref="B260:B265">F234</f>
        <v>1145224.35</v>
      </c>
      <c r="C260" s="245">
        <v>596581.33</v>
      </c>
      <c r="D260" s="245">
        <v>460618.62</v>
      </c>
      <c r="E260" s="219">
        <f aca="true" t="shared" si="22" ref="E260:E266">D260/C234</f>
        <v>0.9425444565371461</v>
      </c>
      <c r="F260" s="220">
        <f t="shared" si="20"/>
        <v>1281187.06</v>
      </c>
    </row>
    <row r="261" spans="1:6" ht="15">
      <c r="A261" s="226" t="s">
        <v>144</v>
      </c>
      <c r="B261" s="218">
        <f t="shared" si="21"/>
        <v>1012418.1799999999</v>
      </c>
      <c r="C261" s="245">
        <v>509207.76</v>
      </c>
      <c r="D261" s="245">
        <v>346815.71</v>
      </c>
      <c r="E261" s="219">
        <f t="shared" si="22"/>
        <v>0.8262699978419797</v>
      </c>
      <c r="F261" s="220">
        <f t="shared" si="20"/>
        <v>1174810.23</v>
      </c>
    </row>
    <row r="262" spans="1:6" ht="15">
      <c r="A262" s="228" t="s">
        <v>134</v>
      </c>
      <c r="B262" s="218">
        <f t="shared" si="21"/>
        <v>1362466.28</v>
      </c>
      <c r="C262" s="245">
        <v>410041.91000000003</v>
      </c>
      <c r="D262" s="245">
        <v>270745.61</v>
      </c>
      <c r="E262" s="219">
        <f t="shared" si="22"/>
        <v>0.6863443798080218</v>
      </c>
      <c r="F262" s="220">
        <f t="shared" si="20"/>
        <v>1501762.58</v>
      </c>
    </row>
    <row r="263" spans="1:6" ht="15">
      <c r="A263" s="226" t="s">
        <v>130</v>
      </c>
      <c r="B263" s="218">
        <f t="shared" si="21"/>
        <v>1300092.9</v>
      </c>
      <c r="C263" s="245">
        <v>929567.94</v>
      </c>
      <c r="D263" s="245">
        <v>721720.77</v>
      </c>
      <c r="E263" s="219">
        <f t="shared" si="22"/>
        <v>1.0519730573796526</v>
      </c>
      <c r="F263" s="220">
        <f t="shared" si="20"/>
        <v>1507940.0699999998</v>
      </c>
    </row>
    <row r="264" spans="1:6" ht="15">
      <c r="A264" s="228" t="s">
        <v>69</v>
      </c>
      <c r="B264" s="218">
        <f t="shared" si="21"/>
        <v>1072328.9699999997</v>
      </c>
      <c r="C264" s="245">
        <v>590445.5800000001</v>
      </c>
      <c r="D264" s="245">
        <v>489309.57</v>
      </c>
      <c r="E264" s="219">
        <f t="shared" si="22"/>
        <v>0.922017221919778</v>
      </c>
      <c r="F264" s="220">
        <f t="shared" si="20"/>
        <v>1173464.9799999997</v>
      </c>
    </row>
    <row r="265" spans="1:6" ht="15.75" thickBot="1">
      <c r="A265" s="236" t="s">
        <v>138</v>
      </c>
      <c r="B265" s="237">
        <f t="shared" si="21"/>
        <v>2482665.9699999997</v>
      </c>
      <c r="C265" s="247">
        <v>896036.39</v>
      </c>
      <c r="D265" s="247">
        <v>660267.92</v>
      </c>
      <c r="E265" s="238">
        <f t="shared" si="22"/>
        <v>0.8538185758542678</v>
      </c>
      <c r="F265" s="239">
        <f t="shared" si="20"/>
        <v>2718434.44</v>
      </c>
    </row>
    <row r="266" spans="1:6" ht="15.75" thickBot="1">
      <c r="A266" s="231" t="s">
        <v>75</v>
      </c>
      <c r="B266" s="232">
        <f>SUM(B243:B265)</f>
        <v>24923680.93</v>
      </c>
      <c r="C266" s="232">
        <f>SUM(C243:C265)</f>
        <v>12341247.379999999</v>
      </c>
      <c r="D266" s="232">
        <f>SUM(D243:D265)</f>
        <v>9860536.180000002</v>
      </c>
      <c r="E266" s="233">
        <f t="shared" si="22"/>
        <v>0.9543047631307552</v>
      </c>
      <c r="F266" s="248">
        <f t="shared" si="20"/>
        <v>27404392.130000003</v>
      </c>
    </row>
    <row r="267" ht="15" thickBot="1"/>
    <row r="268" spans="1:6" ht="31.5" thickBot="1">
      <c r="A268" s="213" t="s">
        <v>93</v>
      </c>
      <c r="B268" s="214" t="s">
        <v>81</v>
      </c>
      <c r="C268" s="214" t="s">
        <v>72</v>
      </c>
      <c r="D268" s="214" t="s">
        <v>87</v>
      </c>
      <c r="E268" s="215" t="s">
        <v>148</v>
      </c>
      <c r="F268" s="216" t="s">
        <v>58</v>
      </c>
    </row>
    <row r="269" spans="1:6" ht="15">
      <c r="A269" s="217" t="s">
        <v>106</v>
      </c>
      <c r="B269" s="218">
        <f aca="true" t="shared" si="23" ref="B269:B285">F243</f>
        <v>867025.4400000001</v>
      </c>
      <c r="C269" s="245">
        <v>465153.45</v>
      </c>
      <c r="D269" s="245">
        <v>454051.6</v>
      </c>
      <c r="E269" s="219">
        <f>D269/C243</f>
        <v>1.0828020753764473</v>
      </c>
      <c r="F269" s="220">
        <f>B269+C269-D269</f>
        <v>878127.2900000002</v>
      </c>
    </row>
    <row r="270" spans="1:6" ht="15">
      <c r="A270" s="221" t="s">
        <v>61</v>
      </c>
      <c r="B270" s="218">
        <f t="shared" si="23"/>
        <v>1312328.76</v>
      </c>
      <c r="C270" s="245">
        <v>896984.7</v>
      </c>
      <c r="D270" s="245">
        <v>884147.93</v>
      </c>
      <c r="E270" s="219">
        <f aca="true" t="shared" si="24" ref="E270:E291">D270/C244</f>
        <v>1.0613025717516762</v>
      </c>
      <c r="F270" s="220">
        <f aca="true" t="shared" si="25" ref="F270:F292">B270+C270-D270</f>
        <v>1325165.5299999998</v>
      </c>
    </row>
    <row r="271" spans="1:6" ht="15">
      <c r="A271" s="221" t="s">
        <v>62</v>
      </c>
      <c r="B271" s="218">
        <f t="shared" si="23"/>
        <v>2645693.5999999996</v>
      </c>
      <c r="C271" s="245">
        <v>873961.66</v>
      </c>
      <c r="D271" s="245">
        <v>777076.47</v>
      </c>
      <c r="E271" s="219">
        <f t="shared" si="24"/>
        <v>0.920510902218739</v>
      </c>
      <c r="F271" s="220">
        <f t="shared" si="25"/>
        <v>2742578.79</v>
      </c>
    </row>
    <row r="272" spans="1:6" ht="15">
      <c r="A272" s="221" t="s">
        <v>63</v>
      </c>
      <c r="B272" s="218">
        <f t="shared" si="23"/>
        <v>1029540.6599999995</v>
      </c>
      <c r="C272" s="245">
        <v>661685.53</v>
      </c>
      <c r="D272" s="245">
        <v>563164.49</v>
      </c>
      <c r="E272" s="219">
        <f t="shared" si="24"/>
        <v>0.930498760443636</v>
      </c>
      <c r="F272" s="220">
        <f t="shared" si="25"/>
        <v>1128061.6999999995</v>
      </c>
    </row>
    <row r="273" spans="1:6" ht="15">
      <c r="A273" s="221" t="s">
        <v>64</v>
      </c>
      <c r="B273" s="218">
        <f t="shared" si="23"/>
        <v>1138158.1399999997</v>
      </c>
      <c r="C273" s="245">
        <v>608417.35</v>
      </c>
      <c r="D273" s="245">
        <v>570475.6</v>
      </c>
      <c r="E273" s="219">
        <f t="shared" si="24"/>
        <v>0.9667569006051242</v>
      </c>
      <c r="F273" s="220">
        <f t="shared" si="25"/>
        <v>1176099.8899999997</v>
      </c>
    </row>
    <row r="274" spans="1:6" ht="15">
      <c r="A274" s="221" t="s">
        <v>1</v>
      </c>
      <c r="B274" s="218">
        <f t="shared" si="23"/>
        <v>590361.8700000001</v>
      </c>
      <c r="C274" s="245">
        <v>450474.81</v>
      </c>
      <c r="D274" s="245">
        <v>433077.17</v>
      </c>
      <c r="E274" s="219">
        <f t="shared" si="24"/>
        <v>1.0071235597618067</v>
      </c>
      <c r="F274" s="220">
        <f t="shared" si="25"/>
        <v>607759.5100000002</v>
      </c>
    </row>
    <row r="275" spans="1:6" ht="15">
      <c r="A275" s="221" t="s">
        <v>65</v>
      </c>
      <c r="B275" s="218">
        <f t="shared" si="23"/>
        <v>333803.93000000017</v>
      </c>
      <c r="C275" s="245">
        <v>230141.05</v>
      </c>
      <c r="D275" s="245">
        <v>234617.91</v>
      </c>
      <c r="E275" s="219">
        <f t="shared" si="24"/>
        <v>1.1117849496280447</v>
      </c>
      <c r="F275" s="220">
        <f t="shared" si="25"/>
        <v>329327.0700000002</v>
      </c>
    </row>
    <row r="276" spans="1:6" ht="15">
      <c r="A276" s="221" t="s">
        <v>49</v>
      </c>
      <c r="B276" s="218">
        <f t="shared" si="23"/>
        <v>1107747.0099999998</v>
      </c>
      <c r="C276" s="245">
        <v>673326</v>
      </c>
      <c r="D276" s="245">
        <v>592419.26</v>
      </c>
      <c r="E276" s="219">
        <f t="shared" si="24"/>
        <v>0.9550442373103308</v>
      </c>
      <c r="F276" s="220">
        <f t="shared" si="25"/>
        <v>1188653.7499999998</v>
      </c>
    </row>
    <row r="277" spans="1:6" ht="15">
      <c r="A277" s="221" t="s">
        <v>50</v>
      </c>
      <c r="B277" s="218">
        <f t="shared" si="23"/>
        <v>909194.4000000001</v>
      </c>
      <c r="C277" s="245">
        <v>631261.39</v>
      </c>
      <c r="D277" s="245">
        <v>614143.56</v>
      </c>
      <c r="E277" s="219">
        <f t="shared" si="24"/>
        <v>1.0527144375998196</v>
      </c>
      <c r="F277" s="220">
        <f t="shared" si="25"/>
        <v>926312.23</v>
      </c>
    </row>
    <row r="278" spans="1:6" ht="15">
      <c r="A278" s="221" t="s">
        <v>84</v>
      </c>
      <c r="B278" s="218">
        <f t="shared" si="23"/>
        <v>667973.9699999999</v>
      </c>
      <c r="C278" s="245">
        <v>468220.01</v>
      </c>
      <c r="D278" s="245">
        <v>428845.3</v>
      </c>
      <c r="E278" s="219">
        <f t="shared" si="24"/>
        <v>0.9486257506192735</v>
      </c>
      <c r="F278" s="220">
        <f t="shared" si="25"/>
        <v>707348.6799999999</v>
      </c>
    </row>
    <row r="279" spans="1:6" ht="15">
      <c r="A279" s="221" t="s">
        <v>66</v>
      </c>
      <c r="B279" s="218">
        <f t="shared" si="23"/>
        <v>867735.7200000001</v>
      </c>
      <c r="C279" s="245">
        <v>665927.68</v>
      </c>
      <c r="D279" s="245">
        <v>588483.22</v>
      </c>
      <c r="E279" s="219">
        <f t="shared" si="24"/>
        <v>0.9295671012889299</v>
      </c>
      <c r="F279" s="220">
        <f t="shared" si="25"/>
        <v>945180.1800000002</v>
      </c>
    </row>
    <row r="280" spans="1:6" ht="15">
      <c r="A280" s="221" t="s">
        <v>33</v>
      </c>
      <c r="B280" s="218">
        <f t="shared" si="23"/>
        <v>1680016.7500000005</v>
      </c>
      <c r="C280" s="245">
        <v>737469.91</v>
      </c>
      <c r="D280" s="245">
        <v>905511.31</v>
      </c>
      <c r="E280" s="219">
        <f t="shared" si="24"/>
        <v>1.3478985586150296</v>
      </c>
      <c r="F280" s="220">
        <f t="shared" si="25"/>
        <v>1511975.3500000006</v>
      </c>
    </row>
    <row r="281" spans="1:6" ht="15">
      <c r="A281" s="221" t="s">
        <v>67</v>
      </c>
      <c r="B281" s="218">
        <f t="shared" si="23"/>
        <v>465112.52</v>
      </c>
      <c r="C281" s="245">
        <v>392818.99</v>
      </c>
      <c r="D281" s="245">
        <v>363749.34</v>
      </c>
      <c r="E281" s="219">
        <f t="shared" si="24"/>
        <v>1.0277274735855904</v>
      </c>
      <c r="F281" s="220">
        <f t="shared" si="25"/>
        <v>494182.17</v>
      </c>
    </row>
    <row r="282" spans="1:6" ht="15">
      <c r="A282" s="221" t="s">
        <v>68</v>
      </c>
      <c r="B282" s="218">
        <f t="shared" si="23"/>
        <v>276854.08</v>
      </c>
      <c r="C282" s="245">
        <v>238321.61</v>
      </c>
      <c r="D282" s="245">
        <v>211877.57</v>
      </c>
      <c r="E282" s="219">
        <f t="shared" si="24"/>
        <v>0.9857446421270443</v>
      </c>
      <c r="F282" s="220">
        <f t="shared" si="25"/>
        <v>303298.12</v>
      </c>
    </row>
    <row r="283" spans="1:6" ht="15">
      <c r="A283" s="221" t="s">
        <v>56</v>
      </c>
      <c r="B283" s="218">
        <f t="shared" si="23"/>
        <v>1808055.4700000002</v>
      </c>
      <c r="C283" s="245">
        <v>646414.6</v>
      </c>
      <c r="D283" s="245">
        <v>556488.93</v>
      </c>
      <c r="E283" s="219">
        <f t="shared" si="24"/>
        <v>1.0065798894939604</v>
      </c>
      <c r="F283" s="220">
        <f t="shared" si="25"/>
        <v>1897981.1400000001</v>
      </c>
    </row>
    <row r="284" spans="1:6" ht="15">
      <c r="A284" s="221" t="s">
        <v>129</v>
      </c>
      <c r="B284" s="218">
        <f t="shared" si="23"/>
        <v>1953136.3599999999</v>
      </c>
      <c r="C284" s="245">
        <v>0</v>
      </c>
      <c r="D284" s="245">
        <v>50890.68</v>
      </c>
      <c r="E284" s="219" t="e">
        <f t="shared" si="24"/>
        <v>#DIV/0!</v>
      </c>
      <c r="F284" s="220">
        <f t="shared" si="25"/>
        <v>1902245.68</v>
      </c>
    </row>
    <row r="285" spans="1:6" ht="15">
      <c r="A285" s="221" t="s">
        <v>147</v>
      </c>
      <c r="B285" s="246">
        <f t="shared" si="23"/>
        <v>394054.09</v>
      </c>
      <c r="C285" s="245">
        <v>508257.01</v>
      </c>
      <c r="D285" s="246">
        <v>121233.22</v>
      </c>
      <c r="E285" s="219">
        <f t="shared" si="24"/>
        <v>0.30765629155124363</v>
      </c>
      <c r="F285" s="220">
        <f t="shared" si="25"/>
        <v>781077.8800000001</v>
      </c>
    </row>
    <row r="286" spans="1:6" ht="15">
      <c r="A286" s="224" t="s">
        <v>140</v>
      </c>
      <c r="B286" s="218">
        <f aca="true" t="shared" si="26" ref="B286:B291">F260</f>
        <v>1281187.06</v>
      </c>
      <c r="C286" s="245">
        <v>671202.25</v>
      </c>
      <c r="D286" s="245">
        <v>508583.27</v>
      </c>
      <c r="E286" s="219">
        <f t="shared" si="24"/>
        <v>0.8524961215262973</v>
      </c>
      <c r="F286" s="220">
        <f t="shared" si="25"/>
        <v>1443806.04</v>
      </c>
    </row>
    <row r="287" spans="1:6" ht="15">
      <c r="A287" s="226" t="s">
        <v>144</v>
      </c>
      <c r="B287" s="218">
        <f t="shared" si="26"/>
        <v>1174810.23</v>
      </c>
      <c r="C287" s="245">
        <v>557473.57</v>
      </c>
      <c r="D287" s="245">
        <v>464578.66</v>
      </c>
      <c r="E287" s="219">
        <f t="shared" si="24"/>
        <v>0.9123558132735448</v>
      </c>
      <c r="F287" s="220">
        <f t="shared" si="25"/>
        <v>1267705.14</v>
      </c>
    </row>
    <row r="288" spans="1:6" ht="15">
      <c r="A288" s="228" t="s">
        <v>134</v>
      </c>
      <c r="B288" s="218">
        <f t="shared" si="26"/>
        <v>1501762.58</v>
      </c>
      <c r="C288" s="245">
        <v>476659.12</v>
      </c>
      <c r="D288" s="245">
        <v>366600.92</v>
      </c>
      <c r="E288" s="219">
        <f t="shared" si="24"/>
        <v>0.894057195275478</v>
      </c>
      <c r="F288" s="220">
        <f t="shared" si="25"/>
        <v>1611820.7800000003</v>
      </c>
    </row>
    <row r="289" spans="1:6" ht="15">
      <c r="A289" s="226" t="s">
        <v>130</v>
      </c>
      <c r="B289" s="218">
        <f t="shared" si="26"/>
        <v>1507940.0699999998</v>
      </c>
      <c r="C289" s="245">
        <v>975381.5</v>
      </c>
      <c r="D289" s="245">
        <v>961913.13</v>
      </c>
      <c r="E289" s="219">
        <f t="shared" si="24"/>
        <v>1.0347959397136697</v>
      </c>
      <c r="F289" s="220">
        <f t="shared" si="25"/>
        <v>1521408.44</v>
      </c>
    </row>
    <row r="290" spans="1:6" ht="15">
      <c r="A290" s="228" t="s">
        <v>69</v>
      </c>
      <c r="B290" s="218">
        <f t="shared" si="26"/>
        <v>1173464.9799999997</v>
      </c>
      <c r="C290" s="245">
        <v>593684.14</v>
      </c>
      <c r="D290" s="245">
        <v>627484.17</v>
      </c>
      <c r="E290" s="219">
        <f t="shared" si="24"/>
        <v>1.062729896292898</v>
      </c>
      <c r="F290" s="220">
        <f t="shared" si="25"/>
        <v>1139664.9499999997</v>
      </c>
    </row>
    <row r="291" spans="1:6" ht="15.75" thickBot="1">
      <c r="A291" s="236" t="s">
        <v>138</v>
      </c>
      <c r="B291" s="237">
        <f t="shared" si="26"/>
        <v>2718434.44</v>
      </c>
      <c r="C291" s="247">
        <v>942193.93</v>
      </c>
      <c r="D291" s="247">
        <v>769074.79</v>
      </c>
      <c r="E291" s="238">
        <f t="shared" si="24"/>
        <v>0.8583075403890684</v>
      </c>
      <c r="F291" s="239">
        <f t="shared" si="25"/>
        <v>2891553.58</v>
      </c>
    </row>
    <row r="292" spans="1:6" ht="15.75" thickBot="1">
      <c r="A292" s="231" t="s">
        <v>75</v>
      </c>
      <c r="B292" s="232">
        <f>SUM(B269:B291)</f>
        <v>27404392.130000003</v>
      </c>
      <c r="C292" s="232">
        <v>13365430.260000002</v>
      </c>
      <c r="D292" s="232">
        <v>12048488.5</v>
      </c>
      <c r="E292" s="233">
        <f>D292/C266</f>
        <v>0.9762780154237538</v>
      </c>
      <c r="F292" s="248">
        <f t="shared" si="25"/>
        <v>28721333.89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98">
      <selection activeCell="E24" sqref="E24"/>
    </sheetView>
  </sheetViews>
  <sheetFormatPr defaultColWidth="9.140625" defaultRowHeight="15"/>
  <cols>
    <col min="1" max="1" width="14.28125" style="168" customWidth="1"/>
    <col min="2" max="2" width="13.8515625" style="168" customWidth="1"/>
    <col min="3" max="3" width="15.7109375" style="168" customWidth="1"/>
    <col min="4" max="4" width="12.7109375" style="168" customWidth="1"/>
    <col min="5" max="5" width="13.00390625" style="169" customWidth="1"/>
    <col min="6" max="6" width="14.28125" style="168" customWidth="1"/>
    <col min="7" max="8" width="9.140625" style="170" customWidth="1"/>
    <col min="9" max="9" width="13.28125" style="170" customWidth="1"/>
    <col min="10" max="10" width="17.8515625" style="170" customWidth="1"/>
    <col min="11" max="11" width="16.00390625" style="170" customWidth="1"/>
    <col min="12" max="12" width="16.7109375" style="170" customWidth="1"/>
    <col min="13" max="13" width="15.7109375" style="170" customWidth="1"/>
    <col min="14" max="16384" width="9.140625" style="170" customWidth="1"/>
  </cols>
  <sheetData>
    <row r="1" spans="1:6" ht="36" customHeight="1" thickBot="1">
      <c r="A1" s="180" t="s">
        <v>97</v>
      </c>
      <c r="B1" s="181" t="s">
        <v>81</v>
      </c>
      <c r="C1" s="181" t="s">
        <v>90</v>
      </c>
      <c r="D1" s="181" t="s">
        <v>91</v>
      </c>
      <c r="E1" s="182" t="s">
        <v>92</v>
      </c>
      <c r="F1" s="183" t="s">
        <v>58</v>
      </c>
    </row>
    <row r="2" spans="1:6" ht="16.5" customHeight="1">
      <c r="A2" s="184" t="s">
        <v>60</v>
      </c>
      <c r="B2" s="185">
        <v>801965.22</v>
      </c>
      <c r="C2" s="185">
        <v>475217.2</v>
      </c>
      <c r="D2" s="185">
        <v>395769.37</v>
      </c>
      <c r="E2" s="166">
        <v>0.9294883653597544</v>
      </c>
      <c r="F2" s="186">
        <v>881413.05</v>
      </c>
    </row>
    <row r="3" spans="1:6" ht="16.5" customHeight="1">
      <c r="A3" s="187" t="s">
        <v>61</v>
      </c>
      <c r="B3" s="188">
        <v>1251537.72</v>
      </c>
      <c r="C3" s="188">
        <v>897322.08</v>
      </c>
      <c r="D3" s="188">
        <v>707277.68</v>
      </c>
      <c r="E3" s="189">
        <v>0.8775768466357341</v>
      </c>
      <c r="F3" s="190">
        <v>1441582.12</v>
      </c>
    </row>
    <row r="4" spans="1:6" ht="16.5" customHeight="1">
      <c r="A4" s="187" t="s">
        <v>62</v>
      </c>
      <c r="B4" s="188">
        <v>2460411.18</v>
      </c>
      <c r="C4" s="188">
        <v>897166.67</v>
      </c>
      <c r="D4" s="188">
        <v>809619.24</v>
      </c>
      <c r="E4" s="189">
        <v>0.9765147158150989</v>
      </c>
      <c r="F4" s="190">
        <v>2547958.61</v>
      </c>
    </row>
    <row r="5" spans="1:6" ht="16.5" customHeight="1">
      <c r="A5" s="187" t="s">
        <v>63</v>
      </c>
      <c r="B5" s="188">
        <v>912678.82</v>
      </c>
      <c r="C5" s="188">
        <v>675832.61</v>
      </c>
      <c r="D5" s="188">
        <v>499024.86</v>
      </c>
      <c r="E5" s="189">
        <v>0.8273525850512561</v>
      </c>
      <c r="F5" s="190">
        <v>1089486.57</v>
      </c>
    </row>
    <row r="6" spans="1:6" ht="16.5" customHeight="1">
      <c r="A6" s="187" t="s">
        <v>64</v>
      </c>
      <c r="B6" s="188">
        <v>1383535.81</v>
      </c>
      <c r="C6" s="188">
        <v>644929.22</v>
      </c>
      <c r="D6" s="188">
        <v>592591.35</v>
      </c>
      <c r="E6" s="189">
        <v>1.0183119948662305</v>
      </c>
      <c r="F6" s="190">
        <v>1435873.68</v>
      </c>
    </row>
    <row r="7" spans="1:6" ht="16.5" customHeight="1">
      <c r="A7" s="187" t="s">
        <v>1</v>
      </c>
      <c r="B7" s="188">
        <v>468239.8</v>
      </c>
      <c r="C7" s="188">
        <v>448234.4</v>
      </c>
      <c r="D7" s="188">
        <v>329556.43</v>
      </c>
      <c r="E7" s="189">
        <v>0.7986659497433595</v>
      </c>
      <c r="F7" s="190">
        <v>586917.77</v>
      </c>
    </row>
    <row r="8" spans="1:6" ht="16.5" customHeight="1">
      <c r="A8" s="187" t="s">
        <v>65</v>
      </c>
      <c r="B8" s="188">
        <v>292020.79</v>
      </c>
      <c r="C8" s="188">
        <v>322437.91</v>
      </c>
      <c r="D8" s="188">
        <v>222866.77</v>
      </c>
      <c r="E8" s="189">
        <v>1.017895991691561</v>
      </c>
      <c r="F8" s="190">
        <v>391591.93</v>
      </c>
    </row>
    <row r="9" spans="1:6" ht="16.5" customHeight="1">
      <c r="A9" s="187" t="s">
        <v>49</v>
      </c>
      <c r="B9" s="188">
        <v>1113796.28</v>
      </c>
      <c r="C9" s="188">
        <v>571849.64</v>
      </c>
      <c r="D9" s="188">
        <v>421280.34</v>
      </c>
      <c r="E9" s="189">
        <v>0.7826492988069494</v>
      </c>
      <c r="F9" s="190">
        <v>1264365.58</v>
      </c>
    </row>
    <row r="10" spans="1:6" ht="16.5" customHeight="1">
      <c r="A10" s="187" t="s">
        <v>50</v>
      </c>
      <c r="B10" s="188">
        <v>1502834.93</v>
      </c>
      <c r="C10" s="188">
        <v>574873.06</v>
      </c>
      <c r="D10" s="188">
        <v>416865.58</v>
      </c>
      <c r="E10" s="189">
        <v>0.8895655798083139</v>
      </c>
      <c r="F10" s="190">
        <v>1660842.41</v>
      </c>
    </row>
    <row r="11" spans="1:6" ht="16.5" customHeight="1">
      <c r="A11" s="187" t="s">
        <v>84</v>
      </c>
      <c r="B11" s="188">
        <v>568552.68</v>
      </c>
      <c r="C11" s="188">
        <v>298792.46</v>
      </c>
      <c r="D11" s="188">
        <v>150719.85</v>
      </c>
      <c r="E11" s="189">
        <v>0.4375753516857163</v>
      </c>
      <c r="F11" s="190">
        <v>716625.29</v>
      </c>
    </row>
    <row r="12" spans="1:6" ht="16.5" customHeight="1">
      <c r="A12" s="187" t="s">
        <v>66</v>
      </c>
      <c r="B12" s="188">
        <v>668670.05</v>
      </c>
      <c r="C12" s="188">
        <v>649303.18</v>
      </c>
      <c r="D12" s="188">
        <v>442069.35</v>
      </c>
      <c r="E12" s="189">
        <v>0.7850184407774484</v>
      </c>
      <c r="F12" s="190">
        <v>875903.88</v>
      </c>
    </row>
    <row r="13" spans="1:6" ht="16.5" customHeight="1">
      <c r="A13" s="187" t="s">
        <v>33</v>
      </c>
      <c r="B13" s="188">
        <v>1302464.62</v>
      </c>
      <c r="C13" s="188">
        <v>693774.09</v>
      </c>
      <c r="D13" s="188">
        <v>522838.95</v>
      </c>
      <c r="E13" s="189">
        <v>0.8469358215451906</v>
      </c>
      <c r="F13" s="190">
        <v>1473399.76</v>
      </c>
    </row>
    <row r="14" spans="1:6" ht="16.5" customHeight="1">
      <c r="A14" s="187" t="s">
        <v>67</v>
      </c>
      <c r="B14" s="188">
        <v>423774.48</v>
      </c>
      <c r="C14" s="188">
        <v>402563.38</v>
      </c>
      <c r="D14" s="188">
        <v>350589.77</v>
      </c>
      <c r="E14" s="189">
        <v>1.069944619747341</v>
      </c>
      <c r="F14" s="190">
        <v>475748.09</v>
      </c>
    </row>
    <row r="15" spans="1:6" ht="16.5" customHeight="1">
      <c r="A15" s="187" t="s">
        <v>68</v>
      </c>
      <c r="B15" s="188">
        <v>325217.79</v>
      </c>
      <c r="C15" s="188">
        <v>237044.3</v>
      </c>
      <c r="D15" s="188">
        <v>202097.93</v>
      </c>
      <c r="E15" s="189">
        <v>0.9720929973041338</v>
      </c>
      <c r="F15" s="190">
        <v>360164.16</v>
      </c>
    </row>
    <row r="16" spans="1:6" ht="16.5" customHeight="1">
      <c r="A16" s="187" t="s">
        <v>56</v>
      </c>
      <c r="B16" s="188">
        <v>1537134.52</v>
      </c>
      <c r="C16" s="188">
        <v>581540.84</v>
      </c>
      <c r="D16" s="188">
        <v>336412.15</v>
      </c>
      <c r="E16" s="189">
        <v>0.6784594074387403</v>
      </c>
      <c r="F16" s="190">
        <v>1782263.21</v>
      </c>
    </row>
    <row r="17" spans="1:6" ht="16.5" customHeight="1" thickBot="1">
      <c r="A17" s="191" t="s">
        <v>69</v>
      </c>
      <c r="B17" s="188">
        <v>979445.16</v>
      </c>
      <c r="C17" s="188">
        <v>648890.88</v>
      </c>
      <c r="D17" s="188">
        <v>507941.5</v>
      </c>
      <c r="E17" s="189">
        <v>0.9679439681884785</v>
      </c>
      <c r="F17" s="190">
        <v>1120394.54</v>
      </c>
    </row>
    <row r="18" spans="1:6" s="162" customFormat="1" ht="20.25" customHeight="1" thickBot="1">
      <c r="A18" s="192" t="s">
        <v>75</v>
      </c>
      <c r="B18" s="193">
        <f>SUM(B2:B17)</f>
        <v>15992279.849999998</v>
      </c>
      <c r="C18" s="193">
        <f>SUM(C2:C17)</f>
        <v>9019771.919999998</v>
      </c>
      <c r="D18" s="193">
        <f>SUM(D2:D17)</f>
        <v>6907521.119999999</v>
      </c>
      <c r="E18" s="194">
        <f>D18/'2015'!E228</f>
        <v>0.8671818551847738</v>
      </c>
      <c r="F18" s="195">
        <f>SUM(F2:F17)</f>
        <v>18104530.65</v>
      </c>
    </row>
    <row r="19" ht="15" thickBot="1"/>
    <row r="20" spans="1:6" ht="41.25" customHeight="1" thickBot="1">
      <c r="A20" s="180" t="s">
        <v>96</v>
      </c>
      <c r="B20" s="163" t="s">
        <v>81</v>
      </c>
      <c r="C20" s="163" t="s">
        <v>94</v>
      </c>
      <c r="D20" s="163" t="s">
        <v>101</v>
      </c>
      <c r="E20" s="163" t="s">
        <v>95</v>
      </c>
      <c r="F20" s="164" t="s">
        <v>58</v>
      </c>
    </row>
    <row r="21" spans="1:6" ht="18" customHeight="1">
      <c r="A21" s="171" t="s">
        <v>60</v>
      </c>
      <c r="B21" s="172">
        <v>881413.05</v>
      </c>
      <c r="C21" s="172">
        <v>449243.47</v>
      </c>
      <c r="D21" s="172">
        <v>421707.87</v>
      </c>
      <c r="E21" s="166">
        <f>D21/C2</f>
        <v>0.8874002666570149</v>
      </c>
      <c r="F21" s="173">
        <v>908948.65</v>
      </c>
    </row>
    <row r="22" spans="1:6" ht="18" customHeight="1">
      <c r="A22" s="174" t="s">
        <v>61</v>
      </c>
      <c r="B22" s="175">
        <v>1441582.12</v>
      </c>
      <c r="C22" s="175">
        <v>874201.44</v>
      </c>
      <c r="D22" s="175">
        <v>792998.65</v>
      </c>
      <c r="E22" s="166">
        <f>D22/C3</f>
        <v>0.8837391474864856</v>
      </c>
      <c r="F22" s="176">
        <v>1522784.91</v>
      </c>
    </row>
    <row r="23" spans="1:6" ht="18" customHeight="1">
      <c r="A23" s="174" t="s">
        <v>62</v>
      </c>
      <c r="B23" s="175">
        <v>2547958.61</v>
      </c>
      <c r="C23" s="175">
        <v>910686.56</v>
      </c>
      <c r="D23" s="175">
        <v>769941.88</v>
      </c>
      <c r="E23" s="166">
        <f aca="true" t="shared" si="0" ref="E23:E37">D23/C4</f>
        <v>0.8581926923344132</v>
      </c>
      <c r="F23" s="176">
        <v>2688703.29</v>
      </c>
    </row>
    <row r="24" spans="1:6" ht="18" customHeight="1">
      <c r="A24" s="174" t="s">
        <v>63</v>
      </c>
      <c r="B24" s="175">
        <v>1089486.57</v>
      </c>
      <c r="C24" s="175">
        <v>651973.63</v>
      </c>
      <c r="D24" s="175">
        <v>687899.59</v>
      </c>
      <c r="E24" s="166">
        <f t="shared" si="0"/>
        <v>1.0178549833515729</v>
      </c>
      <c r="F24" s="176">
        <v>1053560.61</v>
      </c>
    </row>
    <row r="25" spans="1:6" ht="18" customHeight="1">
      <c r="A25" s="174" t="s">
        <v>64</v>
      </c>
      <c r="B25" s="175">
        <v>1435873.68</v>
      </c>
      <c r="C25" s="175">
        <v>600584.02</v>
      </c>
      <c r="D25" s="175">
        <v>614786.93</v>
      </c>
      <c r="E25" s="166">
        <f t="shared" si="0"/>
        <v>0.9532626386504864</v>
      </c>
      <c r="F25" s="176">
        <v>1421670.77</v>
      </c>
    </row>
    <row r="26" spans="1:6" ht="18" customHeight="1">
      <c r="A26" s="174" t="s">
        <v>1</v>
      </c>
      <c r="B26" s="175">
        <v>586917.77</v>
      </c>
      <c r="C26" s="175">
        <v>425891.08</v>
      </c>
      <c r="D26" s="175">
        <v>451497.32</v>
      </c>
      <c r="E26" s="166">
        <f t="shared" si="0"/>
        <v>1.0072794948357378</v>
      </c>
      <c r="F26" s="176">
        <v>561311.53</v>
      </c>
    </row>
    <row r="27" spans="1:6" ht="18" customHeight="1">
      <c r="A27" s="174" t="s">
        <v>65</v>
      </c>
      <c r="B27" s="175">
        <v>391591.93</v>
      </c>
      <c r="C27" s="175">
        <v>144613.9</v>
      </c>
      <c r="D27" s="175">
        <v>279067.14</v>
      </c>
      <c r="E27" s="166">
        <f t="shared" si="0"/>
        <v>0.8654910956345053</v>
      </c>
      <c r="F27" s="176">
        <v>257138.69</v>
      </c>
    </row>
    <row r="28" spans="1:6" ht="18" customHeight="1">
      <c r="A28" s="174" t="s">
        <v>49</v>
      </c>
      <c r="B28" s="175">
        <v>1264365.58</v>
      </c>
      <c r="C28" s="175">
        <v>572217.11</v>
      </c>
      <c r="D28" s="175">
        <v>561847.87</v>
      </c>
      <c r="E28" s="166">
        <f t="shared" si="0"/>
        <v>0.9825097905106663</v>
      </c>
      <c r="F28" s="176">
        <v>1274734.82</v>
      </c>
    </row>
    <row r="29" spans="1:6" ht="18" customHeight="1">
      <c r="A29" s="174" t="s">
        <v>50</v>
      </c>
      <c r="B29" s="175">
        <v>1660842.41</v>
      </c>
      <c r="C29" s="175">
        <v>531905.09</v>
      </c>
      <c r="D29" s="175">
        <v>645949.15</v>
      </c>
      <c r="E29" s="166">
        <f t="shared" si="0"/>
        <v>1.1236378862491834</v>
      </c>
      <c r="F29" s="176">
        <v>1546798.35</v>
      </c>
    </row>
    <row r="30" spans="1:6" ht="18" customHeight="1">
      <c r="A30" s="174" t="s">
        <v>84</v>
      </c>
      <c r="B30" s="175">
        <v>716625.29</v>
      </c>
      <c r="C30" s="175">
        <v>383568.45</v>
      </c>
      <c r="D30" s="175">
        <v>173437.52</v>
      </c>
      <c r="E30" s="166">
        <f t="shared" si="0"/>
        <v>0.5804615016054956</v>
      </c>
      <c r="F30" s="176">
        <v>926756.22</v>
      </c>
    </row>
    <row r="31" spans="1:6" ht="18" customHeight="1">
      <c r="A31" s="174" t="s">
        <v>66</v>
      </c>
      <c r="B31" s="175">
        <v>875903.88</v>
      </c>
      <c r="C31" s="175">
        <v>609941.9</v>
      </c>
      <c r="D31" s="175">
        <v>580583.51</v>
      </c>
      <c r="E31" s="166">
        <f t="shared" si="0"/>
        <v>0.8941639712899604</v>
      </c>
      <c r="F31" s="176">
        <v>905262.27</v>
      </c>
    </row>
    <row r="32" spans="1:6" ht="18" customHeight="1">
      <c r="A32" s="174" t="s">
        <v>33</v>
      </c>
      <c r="B32" s="175">
        <v>1473399.76</v>
      </c>
      <c r="C32" s="175">
        <v>623140.75</v>
      </c>
      <c r="D32" s="175">
        <v>680636.35</v>
      </c>
      <c r="E32" s="166">
        <f t="shared" si="0"/>
        <v>0.9810633746786364</v>
      </c>
      <c r="F32" s="176">
        <v>1415904.16</v>
      </c>
    </row>
    <row r="33" spans="1:6" ht="18" customHeight="1">
      <c r="A33" s="174" t="s">
        <v>67</v>
      </c>
      <c r="B33" s="175">
        <v>475748.09</v>
      </c>
      <c r="C33" s="175">
        <v>365891.11</v>
      </c>
      <c r="D33" s="175">
        <v>354808.82</v>
      </c>
      <c r="E33" s="166">
        <f t="shared" si="0"/>
        <v>0.881373810007259</v>
      </c>
      <c r="F33" s="176">
        <v>486830.38</v>
      </c>
    </row>
    <row r="34" spans="1:6" ht="18" customHeight="1">
      <c r="A34" s="174" t="s">
        <v>68</v>
      </c>
      <c r="B34" s="175">
        <v>360164.16</v>
      </c>
      <c r="C34" s="175">
        <v>220199.16</v>
      </c>
      <c r="D34" s="175">
        <v>228930.13</v>
      </c>
      <c r="E34" s="166">
        <f t="shared" si="0"/>
        <v>0.9657693941596571</v>
      </c>
      <c r="F34" s="176">
        <v>351433.19</v>
      </c>
    </row>
    <row r="35" spans="1:6" ht="18" customHeight="1">
      <c r="A35" s="174" t="s">
        <v>56</v>
      </c>
      <c r="B35" s="175">
        <v>1782263.21</v>
      </c>
      <c r="C35" s="175">
        <v>528066.28</v>
      </c>
      <c r="D35" s="175">
        <v>389123.01</v>
      </c>
      <c r="E35" s="166">
        <f t="shared" si="0"/>
        <v>0.6691241323653211</v>
      </c>
      <c r="F35" s="176">
        <v>1921206.48</v>
      </c>
    </row>
    <row r="36" spans="1:6" ht="18" customHeight="1" thickBot="1">
      <c r="A36" s="177" t="s">
        <v>69</v>
      </c>
      <c r="B36" s="178">
        <v>1120394.54</v>
      </c>
      <c r="C36" s="178">
        <v>593774.34</v>
      </c>
      <c r="D36" s="178">
        <v>574048.31</v>
      </c>
      <c r="E36" s="167">
        <f t="shared" si="0"/>
        <v>0.8846607768628217</v>
      </c>
      <c r="F36" s="179">
        <v>1140120.57</v>
      </c>
    </row>
    <row r="37" spans="1:6" ht="24.75" customHeight="1" thickBot="1">
      <c r="A37" s="165" t="s">
        <v>75</v>
      </c>
      <c r="B37" s="193">
        <v>18104530.65</v>
      </c>
      <c r="C37" s="193">
        <v>8485898.29</v>
      </c>
      <c r="D37" s="193">
        <v>8207264.050000001</v>
      </c>
      <c r="E37" s="194">
        <f t="shared" si="0"/>
        <v>0.9099192443881666</v>
      </c>
      <c r="F37" s="195">
        <v>18383164.89</v>
      </c>
    </row>
    <row r="38" ht="15" thickBot="1"/>
    <row r="39" spans="1:6" ht="29.25" thickBot="1">
      <c r="A39" s="180" t="s">
        <v>102</v>
      </c>
      <c r="B39" s="163" t="s">
        <v>81</v>
      </c>
      <c r="C39" s="163" t="s">
        <v>99</v>
      </c>
      <c r="D39" s="163" t="s">
        <v>100</v>
      </c>
      <c r="E39" s="163" t="s">
        <v>98</v>
      </c>
      <c r="F39" s="164" t="s">
        <v>58</v>
      </c>
    </row>
    <row r="40" spans="1:6" ht="14.25">
      <c r="A40" s="171" t="s">
        <v>60</v>
      </c>
      <c r="B40" s="172">
        <v>908948.65</v>
      </c>
      <c r="C40" s="172">
        <v>403971.65</v>
      </c>
      <c r="D40" s="172">
        <v>438815.96</v>
      </c>
      <c r="E40" s="166">
        <f>D40/C21</f>
        <v>0.9767887332897683</v>
      </c>
      <c r="F40" s="173">
        <v>874104.34</v>
      </c>
    </row>
    <row r="41" spans="1:6" ht="14.25">
      <c r="A41" s="174" t="s">
        <v>61</v>
      </c>
      <c r="B41" s="175">
        <v>1522784.91</v>
      </c>
      <c r="C41" s="175">
        <v>794767.57</v>
      </c>
      <c r="D41" s="175">
        <v>905762.22</v>
      </c>
      <c r="E41" s="166">
        <f aca="true" t="shared" si="1" ref="E41:E56">D41/C22</f>
        <v>1.0361024113618482</v>
      </c>
      <c r="F41" s="176">
        <v>1411790.26</v>
      </c>
    </row>
    <row r="42" spans="1:6" ht="14.25">
      <c r="A42" s="174" t="s">
        <v>62</v>
      </c>
      <c r="B42" s="175">
        <v>2688703.29</v>
      </c>
      <c r="C42" s="175">
        <v>795171.79</v>
      </c>
      <c r="D42" s="175">
        <v>936585.54</v>
      </c>
      <c r="E42" s="166">
        <f t="shared" si="1"/>
        <v>1.0284389614797873</v>
      </c>
      <c r="F42" s="176">
        <v>2547289.54</v>
      </c>
    </row>
    <row r="43" spans="1:6" ht="14.25">
      <c r="A43" s="174" t="s">
        <v>63</v>
      </c>
      <c r="B43" s="175">
        <v>1053560.61</v>
      </c>
      <c r="C43" s="175">
        <v>600011.28</v>
      </c>
      <c r="D43" s="175">
        <v>640591.03</v>
      </c>
      <c r="E43" s="166">
        <f t="shared" si="1"/>
        <v>0.9825413184272499</v>
      </c>
      <c r="F43" s="176">
        <v>1012980.86</v>
      </c>
    </row>
    <row r="44" spans="1:6" ht="14.25">
      <c r="A44" s="174" t="s">
        <v>64</v>
      </c>
      <c r="B44" s="175">
        <v>1421670.77</v>
      </c>
      <c r="C44" s="175">
        <v>570300.68</v>
      </c>
      <c r="D44" s="175">
        <v>535463.61</v>
      </c>
      <c r="E44" s="166">
        <f t="shared" si="1"/>
        <v>0.8915715239975915</v>
      </c>
      <c r="F44" s="176">
        <v>1456507.84</v>
      </c>
    </row>
    <row r="45" spans="1:6" ht="14.25">
      <c r="A45" s="174" t="s">
        <v>1</v>
      </c>
      <c r="B45" s="175">
        <v>561311.53</v>
      </c>
      <c r="C45" s="175">
        <v>386322.54</v>
      </c>
      <c r="D45" s="175">
        <v>397358.66</v>
      </c>
      <c r="E45" s="166">
        <f t="shared" si="1"/>
        <v>0.933005359022781</v>
      </c>
      <c r="F45" s="176">
        <v>550275.41</v>
      </c>
    </row>
    <row r="46" spans="1:6" ht="14.25">
      <c r="A46" s="174" t="s">
        <v>65</v>
      </c>
      <c r="B46" s="175">
        <v>257138.69</v>
      </c>
      <c r="C46" s="175">
        <v>205124.54</v>
      </c>
      <c r="D46" s="175">
        <v>179972.19</v>
      </c>
      <c r="E46" s="166">
        <f t="shared" si="1"/>
        <v>1.2445013238699738</v>
      </c>
      <c r="F46" s="176">
        <v>282291.04</v>
      </c>
    </row>
    <row r="47" spans="1:6" ht="14.25">
      <c r="A47" s="174" t="s">
        <v>49</v>
      </c>
      <c r="B47" s="175">
        <v>1274734.82</v>
      </c>
      <c r="C47" s="175">
        <v>488325.1</v>
      </c>
      <c r="D47" s="175">
        <v>934899.87</v>
      </c>
      <c r="E47" s="166">
        <f t="shared" si="1"/>
        <v>1.6338201945761461</v>
      </c>
      <c r="F47" s="176">
        <v>828160.05</v>
      </c>
    </row>
    <row r="48" spans="1:6" ht="14.25">
      <c r="A48" s="174" t="s">
        <v>50</v>
      </c>
      <c r="B48" s="175">
        <v>1546798.35</v>
      </c>
      <c r="C48" s="175">
        <v>475940.23</v>
      </c>
      <c r="D48" s="175">
        <v>1221870.1</v>
      </c>
      <c r="E48" s="166">
        <f t="shared" si="1"/>
        <v>2.2971581264619974</v>
      </c>
      <c r="F48" s="176">
        <v>800868.48</v>
      </c>
    </row>
    <row r="49" spans="1:6" ht="14.25">
      <c r="A49" s="174" t="s">
        <v>84</v>
      </c>
      <c r="B49" s="175">
        <v>926756.22</v>
      </c>
      <c r="C49" s="175">
        <v>352928.07</v>
      </c>
      <c r="D49" s="175">
        <v>548311.22</v>
      </c>
      <c r="E49" s="166">
        <f t="shared" si="1"/>
        <v>1.4295003147417362</v>
      </c>
      <c r="F49" s="176">
        <v>731373.07</v>
      </c>
    </row>
    <row r="50" spans="1:6" ht="14.25">
      <c r="A50" s="174" t="s">
        <v>66</v>
      </c>
      <c r="B50" s="175">
        <v>905262.27</v>
      </c>
      <c r="C50" s="175">
        <v>544545.96</v>
      </c>
      <c r="D50" s="175">
        <v>653958.76</v>
      </c>
      <c r="E50" s="166">
        <f t="shared" si="1"/>
        <v>1.0721656603686351</v>
      </c>
      <c r="F50" s="176">
        <v>795849.47</v>
      </c>
    </row>
    <row r="51" spans="1:6" ht="14.25">
      <c r="A51" s="174" t="s">
        <v>33</v>
      </c>
      <c r="B51" s="175">
        <v>1415904.16</v>
      </c>
      <c r="C51" s="175">
        <v>559968.78</v>
      </c>
      <c r="D51" s="175">
        <v>662904.77</v>
      </c>
      <c r="E51" s="166">
        <f t="shared" si="1"/>
        <v>1.0638122607131695</v>
      </c>
      <c r="F51" s="176">
        <v>1312968.17</v>
      </c>
    </row>
    <row r="52" spans="1:6" ht="14.25">
      <c r="A52" s="174" t="s">
        <v>67</v>
      </c>
      <c r="B52" s="175">
        <v>486830.38</v>
      </c>
      <c r="C52" s="175">
        <v>333141.94</v>
      </c>
      <c r="D52" s="175">
        <v>388845.76</v>
      </c>
      <c r="E52" s="166">
        <f t="shared" si="1"/>
        <v>1.0627362878535094</v>
      </c>
      <c r="F52" s="176">
        <v>431126.56</v>
      </c>
    </row>
    <row r="53" spans="1:6" ht="14.25">
      <c r="A53" s="174" t="s">
        <v>68</v>
      </c>
      <c r="B53" s="175">
        <v>351433.19</v>
      </c>
      <c r="C53" s="175">
        <v>207363.3</v>
      </c>
      <c r="D53" s="175">
        <v>200556.41</v>
      </c>
      <c r="E53" s="166">
        <f t="shared" si="1"/>
        <v>0.9107955271037365</v>
      </c>
      <c r="F53" s="176">
        <v>358240.08</v>
      </c>
    </row>
    <row r="54" spans="1:6" ht="14.25">
      <c r="A54" s="174" t="s">
        <v>56</v>
      </c>
      <c r="B54" s="175">
        <v>1921206.48</v>
      </c>
      <c r="C54" s="175">
        <v>488045.21</v>
      </c>
      <c r="D54" s="175">
        <v>373577.68</v>
      </c>
      <c r="E54" s="166">
        <f t="shared" si="1"/>
        <v>0.7074446791035398</v>
      </c>
      <c r="F54" s="176">
        <v>2035674.01</v>
      </c>
    </row>
    <row r="55" spans="1:6" ht="15" thickBot="1">
      <c r="A55" s="177" t="s">
        <v>69</v>
      </c>
      <c r="B55" s="178">
        <v>1140120.57</v>
      </c>
      <c r="C55" s="178">
        <v>537549.26</v>
      </c>
      <c r="D55" s="178">
        <v>498371.95</v>
      </c>
      <c r="E55" s="167">
        <f t="shared" si="1"/>
        <v>0.8393288770275927</v>
      </c>
      <c r="F55" s="179">
        <v>1179297.88</v>
      </c>
    </row>
    <row r="56" spans="1:6" ht="22.5" customHeight="1" thickBot="1">
      <c r="A56" s="165" t="s">
        <v>75</v>
      </c>
      <c r="B56" s="193">
        <v>18383164.89</v>
      </c>
      <c r="C56" s="193">
        <v>7743477.899999999</v>
      </c>
      <c r="D56" s="193">
        <v>9517845.729999999</v>
      </c>
      <c r="E56" s="194">
        <f t="shared" si="1"/>
        <v>1.121607330742589</v>
      </c>
      <c r="F56" s="195">
        <v>16608797.059999999</v>
      </c>
    </row>
    <row r="57" ht="15" thickBot="1"/>
    <row r="58" spans="1:6" ht="29.25" thickBot="1">
      <c r="A58" s="180" t="s">
        <v>107</v>
      </c>
      <c r="B58" s="163" t="s">
        <v>81</v>
      </c>
      <c r="C58" s="163" t="s">
        <v>103</v>
      </c>
      <c r="D58" s="163" t="s">
        <v>104</v>
      </c>
      <c r="E58" s="163" t="s">
        <v>105</v>
      </c>
      <c r="F58" s="164" t="s">
        <v>58</v>
      </c>
    </row>
    <row r="59" spans="1:6" ht="14.25">
      <c r="A59" s="171" t="s">
        <v>106</v>
      </c>
      <c r="B59" s="172">
        <v>874104.34</v>
      </c>
      <c r="C59" s="172">
        <v>360780.39</v>
      </c>
      <c r="D59" s="172">
        <v>495126.07</v>
      </c>
      <c r="E59" s="166">
        <f>D59/C40</f>
        <v>1.2256455867633285</v>
      </c>
      <c r="F59" s="173">
        <v>739758.66</v>
      </c>
    </row>
    <row r="60" spans="1:6" ht="14.25">
      <c r="A60" s="174" t="s">
        <v>61</v>
      </c>
      <c r="B60" s="175">
        <v>1411790.26</v>
      </c>
      <c r="C60" s="175">
        <v>678827.12</v>
      </c>
      <c r="D60" s="175">
        <v>805776.99</v>
      </c>
      <c r="E60" s="166">
        <f aca="true" t="shared" si="2" ref="E60:E74">D60/C41</f>
        <v>1.013852376991175</v>
      </c>
      <c r="F60" s="176">
        <v>1284840.39</v>
      </c>
    </row>
    <row r="61" spans="1:6" ht="14.25">
      <c r="A61" s="174" t="s">
        <v>62</v>
      </c>
      <c r="B61" s="175">
        <v>2547289.54</v>
      </c>
      <c r="C61" s="175">
        <v>714676.05</v>
      </c>
      <c r="D61" s="175">
        <v>769207.19</v>
      </c>
      <c r="E61" s="166">
        <f t="shared" si="2"/>
        <v>0.9673471816700137</v>
      </c>
      <c r="F61" s="176">
        <v>2492758.4</v>
      </c>
    </row>
    <row r="62" spans="1:6" ht="14.25">
      <c r="A62" s="174" t="s">
        <v>63</v>
      </c>
      <c r="B62" s="175">
        <v>1012980.86</v>
      </c>
      <c r="C62" s="175">
        <v>567381.28</v>
      </c>
      <c r="D62" s="175">
        <v>595371.43</v>
      </c>
      <c r="E62" s="166">
        <f t="shared" si="2"/>
        <v>0.9922670620459002</v>
      </c>
      <c r="F62" s="176">
        <v>984990.71</v>
      </c>
    </row>
    <row r="63" spans="1:6" ht="14.25">
      <c r="A63" s="174" t="s">
        <v>64</v>
      </c>
      <c r="B63" s="175">
        <v>1456507.84</v>
      </c>
      <c r="C63" s="175">
        <v>496858.52</v>
      </c>
      <c r="D63" s="175">
        <v>580773.88</v>
      </c>
      <c r="E63" s="166">
        <f t="shared" si="2"/>
        <v>1.0183643477331992</v>
      </c>
      <c r="F63" s="176">
        <v>1372592.48</v>
      </c>
    </row>
    <row r="64" spans="1:6" ht="14.25">
      <c r="A64" s="174" t="s">
        <v>1</v>
      </c>
      <c r="B64" s="175">
        <v>550275.41</v>
      </c>
      <c r="C64" s="175">
        <v>369300.91</v>
      </c>
      <c r="D64" s="175">
        <v>333586.51</v>
      </c>
      <c r="E64" s="166">
        <f t="shared" si="2"/>
        <v>0.863492225951921</v>
      </c>
      <c r="F64" s="176">
        <v>585989.81</v>
      </c>
    </row>
    <row r="65" spans="1:6" ht="14.25">
      <c r="A65" s="174" t="s">
        <v>65</v>
      </c>
      <c r="B65" s="175">
        <v>282291.04</v>
      </c>
      <c r="C65" s="175">
        <v>175383.63</v>
      </c>
      <c r="D65" s="175">
        <v>194005.46</v>
      </c>
      <c r="E65" s="166">
        <f t="shared" si="2"/>
        <v>0.9457935164656553</v>
      </c>
      <c r="F65" s="176">
        <v>263669.21</v>
      </c>
    </row>
    <row r="66" spans="1:6" ht="14.25">
      <c r="A66" s="174" t="s">
        <v>49</v>
      </c>
      <c r="B66" s="175">
        <v>828160.05</v>
      </c>
      <c r="C66" s="175">
        <v>487101.65</v>
      </c>
      <c r="D66" s="175">
        <v>481439.69</v>
      </c>
      <c r="E66" s="166">
        <f t="shared" si="2"/>
        <v>0.9858999465724781</v>
      </c>
      <c r="F66" s="176">
        <v>833822.01</v>
      </c>
    </row>
    <row r="67" spans="1:6" ht="14.25">
      <c r="A67" s="174" t="s">
        <v>50</v>
      </c>
      <c r="B67" s="175">
        <v>800868.48</v>
      </c>
      <c r="C67" s="175">
        <v>421860</v>
      </c>
      <c r="D67" s="175">
        <v>423624.82</v>
      </c>
      <c r="E67" s="166">
        <f t="shared" si="2"/>
        <v>0.8900798741052002</v>
      </c>
      <c r="F67" s="176">
        <v>799103.66</v>
      </c>
    </row>
    <row r="68" spans="1:6" ht="14.25">
      <c r="A68" s="174" t="s">
        <v>84</v>
      </c>
      <c r="B68" s="175">
        <v>731373.07</v>
      </c>
      <c r="C68" s="175">
        <v>307334.84</v>
      </c>
      <c r="D68" s="175">
        <v>402055.13</v>
      </c>
      <c r="E68" s="166">
        <f t="shared" si="2"/>
        <v>1.1391985058031797</v>
      </c>
      <c r="F68" s="176">
        <v>636652.78</v>
      </c>
    </row>
    <row r="69" spans="1:6" ht="14.25">
      <c r="A69" s="174" t="s">
        <v>66</v>
      </c>
      <c r="B69" s="175">
        <v>795849.47</v>
      </c>
      <c r="C69" s="175">
        <v>494271.66</v>
      </c>
      <c r="D69" s="175">
        <v>560379.09</v>
      </c>
      <c r="E69" s="166">
        <f t="shared" si="2"/>
        <v>1.0290758377860336</v>
      </c>
      <c r="F69" s="176">
        <v>729742.04</v>
      </c>
    </row>
    <row r="70" spans="1:6" ht="14.25">
      <c r="A70" s="174" t="s">
        <v>33</v>
      </c>
      <c r="B70" s="175">
        <v>1312968.17</v>
      </c>
      <c r="C70" s="175">
        <v>527779.99</v>
      </c>
      <c r="D70" s="175">
        <v>666087.79</v>
      </c>
      <c r="E70" s="166">
        <f t="shared" si="2"/>
        <v>1.1895087972583043</v>
      </c>
      <c r="F70" s="176">
        <v>1174660.37</v>
      </c>
    </row>
    <row r="71" spans="1:6" ht="14.25">
      <c r="A71" s="174" t="s">
        <v>67</v>
      </c>
      <c r="B71" s="175">
        <v>431126.56</v>
      </c>
      <c r="C71" s="175">
        <v>315910.92</v>
      </c>
      <c r="D71" s="175">
        <v>325318.89</v>
      </c>
      <c r="E71" s="166">
        <f t="shared" si="2"/>
        <v>0.9765173667416357</v>
      </c>
      <c r="F71" s="176">
        <v>421718.59</v>
      </c>
    </row>
    <row r="72" spans="1:6" ht="14.25">
      <c r="A72" s="174" t="s">
        <v>68</v>
      </c>
      <c r="B72" s="175">
        <v>358240.08</v>
      </c>
      <c r="C72" s="175">
        <v>190582.18</v>
      </c>
      <c r="D72" s="175">
        <v>205591.84</v>
      </c>
      <c r="E72" s="166">
        <f t="shared" si="2"/>
        <v>0.9914572154281881</v>
      </c>
      <c r="F72" s="176">
        <v>343230.42</v>
      </c>
    </row>
    <row r="73" spans="1:6" ht="14.25">
      <c r="A73" s="174" t="s">
        <v>56</v>
      </c>
      <c r="B73" s="175">
        <v>2035674.01</v>
      </c>
      <c r="C73" s="175">
        <v>434606.99</v>
      </c>
      <c r="D73" s="175">
        <v>598280.68</v>
      </c>
      <c r="E73" s="166">
        <f t="shared" si="2"/>
        <v>1.2258714310504144</v>
      </c>
      <c r="F73" s="176">
        <v>1872000.32</v>
      </c>
    </row>
    <row r="74" spans="1:6" ht="15" thickBot="1">
      <c r="A74" s="177" t="s">
        <v>69</v>
      </c>
      <c r="B74" s="178">
        <v>1179297.88</v>
      </c>
      <c r="C74" s="178">
        <v>483488.22</v>
      </c>
      <c r="D74" s="178">
        <v>584143.62</v>
      </c>
      <c r="E74" s="167">
        <f t="shared" si="2"/>
        <v>1.0866792375455971</v>
      </c>
      <c r="F74" s="179">
        <v>1078642.48</v>
      </c>
    </row>
    <row r="75" spans="1:6" ht="15" thickBot="1">
      <c r="A75" s="165" t="s">
        <v>75</v>
      </c>
      <c r="B75" s="193">
        <f>SUM(B59:B74)</f>
        <v>16608797.060000002</v>
      </c>
      <c r="C75" s="193">
        <f>SUM(C59:C74)</f>
        <v>7026144.35</v>
      </c>
      <c r="D75" s="193">
        <f>SUM(D59:D74)</f>
        <v>8020769.08</v>
      </c>
      <c r="E75" s="194">
        <f>D75/C56</f>
        <v>1.0358096431062327</v>
      </c>
      <c r="F75" s="195">
        <f>SUM(F59:F74)</f>
        <v>15614172.33</v>
      </c>
    </row>
    <row r="76" ht="15" thickBot="1"/>
    <row r="77" spans="1:6" ht="29.25" thickBot="1">
      <c r="A77" s="180" t="s">
        <v>109</v>
      </c>
      <c r="B77" s="163" t="s">
        <v>81</v>
      </c>
      <c r="C77" s="163" t="s">
        <v>110</v>
      </c>
      <c r="D77" s="163" t="s">
        <v>111</v>
      </c>
      <c r="E77" s="163" t="s">
        <v>108</v>
      </c>
      <c r="F77" s="164" t="s">
        <v>58</v>
      </c>
    </row>
    <row r="78" spans="1:6" ht="14.25">
      <c r="A78" s="171" t="s">
        <v>60</v>
      </c>
      <c r="B78" s="172">
        <v>739758.66</v>
      </c>
      <c r="C78" s="172">
        <v>268213.19</v>
      </c>
      <c r="D78" s="172">
        <v>360943.97</v>
      </c>
      <c r="E78" s="166">
        <f>D78/C59</f>
        <v>1.0004534060179933</v>
      </c>
      <c r="F78" s="173">
        <v>647027.88</v>
      </c>
    </row>
    <row r="79" spans="1:6" ht="14.25">
      <c r="A79" s="174" t="s">
        <v>61</v>
      </c>
      <c r="B79" s="175">
        <v>1284840.39</v>
      </c>
      <c r="C79" s="175">
        <v>524976.39</v>
      </c>
      <c r="D79" s="175">
        <v>852439.92</v>
      </c>
      <c r="E79" s="166">
        <f aca="true" t="shared" si="3" ref="E79:E94">D79/C60</f>
        <v>1.255754071817284</v>
      </c>
      <c r="F79" s="176">
        <v>957376.86</v>
      </c>
    </row>
    <row r="80" spans="1:6" ht="14.25">
      <c r="A80" s="174" t="s">
        <v>62</v>
      </c>
      <c r="B80" s="175">
        <v>2492758.4</v>
      </c>
      <c r="C80" s="175">
        <v>504988.14</v>
      </c>
      <c r="D80" s="175">
        <v>685010.87</v>
      </c>
      <c r="E80" s="166">
        <f t="shared" si="3"/>
        <v>0.9584914311875988</v>
      </c>
      <c r="F80" s="176">
        <v>2312735.67</v>
      </c>
    </row>
    <row r="81" spans="1:6" ht="14.25">
      <c r="A81" s="174" t="s">
        <v>63</v>
      </c>
      <c r="B81" s="175">
        <v>984990.71</v>
      </c>
      <c r="C81" s="175">
        <v>407879.43</v>
      </c>
      <c r="D81" s="175">
        <v>604030.45</v>
      </c>
      <c r="E81" s="166">
        <f t="shared" si="3"/>
        <v>1.0645935480987316</v>
      </c>
      <c r="F81" s="176">
        <v>788839.69</v>
      </c>
    </row>
    <row r="82" spans="1:6" ht="14.25">
      <c r="A82" s="174" t="s">
        <v>64</v>
      </c>
      <c r="B82" s="175">
        <v>1372592.48</v>
      </c>
      <c r="C82" s="175">
        <v>398369.16</v>
      </c>
      <c r="D82" s="175">
        <v>491124.86</v>
      </c>
      <c r="E82" s="166">
        <f t="shared" si="3"/>
        <v>0.9884601757458038</v>
      </c>
      <c r="F82" s="176">
        <v>1279836.78</v>
      </c>
    </row>
    <row r="83" spans="1:6" ht="14.25">
      <c r="A83" s="174" t="s">
        <v>1</v>
      </c>
      <c r="B83" s="175">
        <v>585989.81</v>
      </c>
      <c r="C83" s="175">
        <v>283400.26</v>
      </c>
      <c r="D83" s="175">
        <v>349890.4</v>
      </c>
      <c r="E83" s="166">
        <f t="shared" si="3"/>
        <v>0.9474398533163648</v>
      </c>
      <c r="F83" s="176">
        <v>519499.67</v>
      </c>
    </row>
    <row r="84" spans="1:6" ht="14.25">
      <c r="A84" s="174" t="s">
        <v>65</v>
      </c>
      <c r="B84" s="175">
        <v>263669.21</v>
      </c>
      <c r="C84" s="175">
        <v>135097.28</v>
      </c>
      <c r="D84" s="175">
        <v>167854.31</v>
      </c>
      <c r="E84" s="166">
        <f t="shared" si="3"/>
        <v>0.9570694254646228</v>
      </c>
      <c r="F84" s="176">
        <v>230912.18</v>
      </c>
    </row>
    <row r="85" spans="1:6" ht="14.25">
      <c r="A85" s="174" t="s">
        <v>49</v>
      </c>
      <c r="B85" s="175">
        <v>833822.01</v>
      </c>
      <c r="C85" s="175">
        <v>392512.86</v>
      </c>
      <c r="D85" s="175">
        <v>478007.45</v>
      </c>
      <c r="E85" s="166">
        <f t="shared" si="3"/>
        <v>0.9813299749651844</v>
      </c>
      <c r="F85" s="176">
        <v>748327.42</v>
      </c>
    </row>
    <row r="86" spans="1:6" ht="14.25">
      <c r="A86" s="174" t="s">
        <v>50</v>
      </c>
      <c r="B86" s="175">
        <v>799103.66</v>
      </c>
      <c r="C86" s="175">
        <v>331740.21</v>
      </c>
      <c r="D86" s="175">
        <v>319262.19</v>
      </c>
      <c r="E86" s="166">
        <f t="shared" si="3"/>
        <v>0.7567965438771156</v>
      </c>
      <c r="F86" s="176">
        <v>811581.68</v>
      </c>
    </row>
    <row r="87" spans="1:6" ht="14.25">
      <c r="A87" s="174" t="s">
        <v>84</v>
      </c>
      <c r="B87" s="175">
        <v>636652.78</v>
      </c>
      <c r="C87" s="175">
        <v>212238.93</v>
      </c>
      <c r="D87" s="175">
        <v>278469.83</v>
      </c>
      <c r="E87" s="166">
        <f t="shared" si="3"/>
        <v>0.9060796036010756</v>
      </c>
      <c r="F87" s="176">
        <v>570421.88</v>
      </c>
    </row>
    <row r="88" spans="1:6" ht="14.25">
      <c r="A88" s="174" t="s">
        <v>66</v>
      </c>
      <c r="B88" s="175">
        <v>729742.04</v>
      </c>
      <c r="C88" s="175">
        <v>386985.26</v>
      </c>
      <c r="D88" s="175">
        <v>528044.9</v>
      </c>
      <c r="E88" s="166">
        <f t="shared" si="3"/>
        <v>1.068329307004978</v>
      </c>
      <c r="F88" s="176">
        <v>588682.4</v>
      </c>
    </row>
    <row r="89" spans="1:6" ht="14.25">
      <c r="A89" s="174" t="s">
        <v>33</v>
      </c>
      <c r="B89" s="175">
        <v>1174660.37</v>
      </c>
      <c r="C89" s="175">
        <v>384619.02</v>
      </c>
      <c r="D89" s="175">
        <v>598538.55</v>
      </c>
      <c r="E89" s="166">
        <f t="shared" si="3"/>
        <v>1.1340682885685</v>
      </c>
      <c r="F89" s="176">
        <v>960740.84</v>
      </c>
    </row>
    <row r="90" spans="1:6" ht="14.25">
      <c r="A90" s="174" t="s">
        <v>67</v>
      </c>
      <c r="B90" s="175">
        <v>421718.59</v>
      </c>
      <c r="C90" s="175">
        <v>227529.74</v>
      </c>
      <c r="D90" s="175">
        <v>313373.46</v>
      </c>
      <c r="E90" s="166">
        <f t="shared" si="3"/>
        <v>0.9919677990238516</v>
      </c>
      <c r="F90" s="176">
        <v>335874.87</v>
      </c>
    </row>
    <row r="91" spans="1:6" ht="14.25">
      <c r="A91" s="174" t="s">
        <v>68</v>
      </c>
      <c r="B91" s="175">
        <v>343230.42</v>
      </c>
      <c r="C91" s="175">
        <v>139290.57</v>
      </c>
      <c r="D91" s="175">
        <v>184298.54</v>
      </c>
      <c r="E91" s="166">
        <f t="shared" si="3"/>
        <v>0.9670292364165423</v>
      </c>
      <c r="F91" s="176">
        <v>298222.45</v>
      </c>
    </row>
    <row r="92" spans="1:6" ht="14.25">
      <c r="A92" s="174" t="s">
        <v>56</v>
      </c>
      <c r="B92" s="175">
        <v>1872000.32</v>
      </c>
      <c r="C92" s="175">
        <v>300547.14</v>
      </c>
      <c r="D92" s="175">
        <v>405139.64</v>
      </c>
      <c r="E92" s="166">
        <f t="shared" si="3"/>
        <v>0.9321977080948468</v>
      </c>
      <c r="F92" s="176">
        <v>1767407.82</v>
      </c>
    </row>
    <row r="93" spans="1:6" ht="15" thickBot="1">
      <c r="A93" s="177" t="s">
        <v>69</v>
      </c>
      <c r="B93" s="178">
        <v>1078642.48</v>
      </c>
      <c r="C93" s="178">
        <v>403748</v>
      </c>
      <c r="D93" s="178">
        <v>484228.23</v>
      </c>
      <c r="E93" s="167">
        <f t="shared" si="3"/>
        <v>1.0015305646950405</v>
      </c>
      <c r="F93" s="179">
        <v>998162.25</v>
      </c>
    </row>
    <row r="94" spans="1:6" ht="15" thickBot="1">
      <c r="A94" s="165" t="s">
        <v>75</v>
      </c>
      <c r="B94" s="193">
        <v>15614172.33</v>
      </c>
      <c r="C94" s="193">
        <v>5302135.58</v>
      </c>
      <c r="D94" s="193">
        <v>7100657.57</v>
      </c>
      <c r="E94" s="194">
        <f t="shared" si="3"/>
        <v>1.0106051365141682</v>
      </c>
      <c r="F94" s="195">
        <v>13815650.34</v>
      </c>
    </row>
    <row r="95" ht="15" thickBot="1"/>
    <row r="96" spans="1:6" ht="29.25" thickBot="1">
      <c r="A96" s="180" t="s">
        <v>114</v>
      </c>
      <c r="B96" s="163" t="s">
        <v>81</v>
      </c>
      <c r="C96" s="163" t="s">
        <v>115</v>
      </c>
      <c r="D96" s="163" t="s">
        <v>112</v>
      </c>
      <c r="E96" s="163" t="s">
        <v>113</v>
      </c>
      <c r="F96" s="164" t="s">
        <v>58</v>
      </c>
    </row>
    <row r="97" spans="1:6" ht="14.25">
      <c r="A97" s="171" t="s">
        <v>60</v>
      </c>
      <c r="B97" s="172">
        <v>647027.88</v>
      </c>
      <c r="C97" s="172">
        <v>239315.17</v>
      </c>
      <c r="D97" s="172">
        <v>304915.19</v>
      </c>
      <c r="E97" s="166">
        <f>D97/C78</f>
        <v>1.136838907885179</v>
      </c>
      <c r="F97" s="173">
        <v>581427.86</v>
      </c>
    </row>
    <row r="98" spans="1:6" ht="14.25">
      <c r="A98" s="174" t="s">
        <v>61</v>
      </c>
      <c r="B98" s="175">
        <v>957376.86</v>
      </c>
      <c r="C98" s="175">
        <v>502404.28</v>
      </c>
      <c r="D98" s="175">
        <v>517986.8</v>
      </c>
      <c r="E98" s="166">
        <f aca="true" t="shared" si="4" ref="E98:E113">D98/C79</f>
        <v>0.98668589648384</v>
      </c>
      <c r="F98" s="176">
        <v>941794.34</v>
      </c>
    </row>
    <row r="99" spans="1:6" ht="14.25">
      <c r="A99" s="174" t="s">
        <v>62</v>
      </c>
      <c r="B99" s="175">
        <v>2312735.67</v>
      </c>
      <c r="C99" s="175">
        <v>467900.92</v>
      </c>
      <c r="D99" s="175">
        <v>610009.3</v>
      </c>
      <c r="E99" s="166">
        <f t="shared" si="4"/>
        <v>1.2079675772187441</v>
      </c>
      <c r="F99" s="176">
        <v>2170627.29</v>
      </c>
    </row>
    <row r="100" spans="1:6" ht="14.25">
      <c r="A100" s="174" t="s">
        <v>63</v>
      </c>
      <c r="B100" s="175">
        <v>788839.69</v>
      </c>
      <c r="C100" s="175">
        <v>384371.26</v>
      </c>
      <c r="D100" s="175">
        <v>396999.22000000003</v>
      </c>
      <c r="E100" s="166">
        <f t="shared" si="4"/>
        <v>0.973324935753686</v>
      </c>
      <c r="F100" s="176">
        <v>776211.7299999997</v>
      </c>
    </row>
    <row r="101" spans="1:6" ht="14.25">
      <c r="A101" s="174" t="s">
        <v>64</v>
      </c>
      <c r="B101" s="175">
        <v>1279836.78</v>
      </c>
      <c r="C101" s="175">
        <v>338025.94</v>
      </c>
      <c r="D101" s="175">
        <v>539302.54</v>
      </c>
      <c r="E101" s="166">
        <f t="shared" si="4"/>
        <v>1.3537758294341864</v>
      </c>
      <c r="F101" s="176">
        <v>1078560.18</v>
      </c>
    </row>
    <row r="102" spans="1:6" ht="14.25">
      <c r="A102" s="174" t="s">
        <v>1</v>
      </c>
      <c r="B102" s="175">
        <v>519499.67</v>
      </c>
      <c r="C102" s="175">
        <v>266729.16</v>
      </c>
      <c r="D102" s="175">
        <v>340542.95</v>
      </c>
      <c r="E102" s="166">
        <f t="shared" si="4"/>
        <v>1.2016324543950665</v>
      </c>
      <c r="F102" s="176">
        <v>445685.88</v>
      </c>
    </row>
    <row r="103" spans="1:6" ht="14.25">
      <c r="A103" s="174" t="s">
        <v>65</v>
      </c>
      <c r="B103" s="175">
        <v>230912.18</v>
      </c>
      <c r="C103" s="175">
        <v>135968.44</v>
      </c>
      <c r="D103" s="175">
        <v>171507.83</v>
      </c>
      <c r="E103" s="166">
        <f t="shared" si="4"/>
        <v>1.2695135682968597</v>
      </c>
      <c r="F103" s="176">
        <v>195372.79</v>
      </c>
    </row>
    <row r="104" spans="1:6" ht="14.25">
      <c r="A104" s="174" t="s">
        <v>49</v>
      </c>
      <c r="B104" s="175">
        <v>748327.42</v>
      </c>
      <c r="C104" s="175">
        <v>326038.39</v>
      </c>
      <c r="D104" s="175">
        <v>406860.93</v>
      </c>
      <c r="E104" s="166">
        <f t="shared" si="4"/>
        <v>1.0365543946763935</v>
      </c>
      <c r="F104" s="176">
        <v>667504.88</v>
      </c>
    </row>
    <row r="105" spans="1:6" ht="14.25">
      <c r="A105" s="174" t="s">
        <v>50</v>
      </c>
      <c r="B105" s="175">
        <v>811581.68</v>
      </c>
      <c r="C105" s="175">
        <v>328265.85</v>
      </c>
      <c r="D105" s="175">
        <v>400481.81</v>
      </c>
      <c r="E105" s="166">
        <f t="shared" si="4"/>
        <v>1.2072151579092567</v>
      </c>
      <c r="F105" s="176">
        <v>739365.72</v>
      </c>
    </row>
    <row r="106" spans="1:6" ht="14.25">
      <c r="A106" s="174" t="s">
        <v>84</v>
      </c>
      <c r="B106" s="175">
        <v>570421.88</v>
      </c>
      <c r="C106" s="175">
        <v>207184.7</v>
      </c>
      <c r="D106" s="175">
        <v>197941.96</v>
      </c>
      <c r="E106" s="166">
        <f t="shared" si="4"/>
        <v>0.932637381841305</v>
      </c>
      <c r="F106" s="176">
        <v>579664.62</v>
      </c>
    </row>
    <row r="107" spans="1:6" ht="14.25">
      <c r="A107" s="174" t="s">
        <v>66</v>
      </c>
      <c r="B107" s="175">
        <v>588682.4</v>
      </c>
      <c r="C107" s="175">
        <v>388748.41</v>
      </c>
      <c r="D107" s="175">
        <v>347558.07</v>
      </c>
      <c r="E107" s="166">
        <f t="shared" si="4"/>
        <v>0.8981170755702685</v>
      </c>
      <c r="F107" s="176">
        <v>629872.74</v>
      </c>
    </row>
    <row r="108" spans="1:6" ht="14.25">
      <c r="A108" s="174" t="s">
        <v>33</v>
      </c>
      <c r="B108" s="175">
        <v>960740.84</v>
      </c>
      <c r="C108" s="175">
        <v>403361.19</v>
      </c>
      <c r="D108" s="175">
        <v>444741.75</v>
      </c>
      <c r="E108" s="166">
        <f t="shared" si="4"/>
        <v>1.1563176204858512</v>
      </c>
      <c r="F108" s="176">
        <v>919360.28</v>
      </c>
    </row>
    <row r="109" spans="1:6" ht="14.25">
      <c r="A109" s="174" t="s">
        <v>67</v>
      </c>
      <c r="B109" s="175">
        <v>335874.87</v>
      </c>
      <c r="C109" s="175">
        <v>213328.31</v>
      </c>
      <c r="D109" s="175">
        <v>261168.56</v>
      </c>
      <c r="E109" s="166">
        <f t="shared" si="4"/>
        <v>1.147843618157345</v>
      </c>
      <c r="F109" s="176">
        <v>288034.62</v>
      </c>
    </row>
    <row r="110" spans="1:6" ht="14.25">
      <c r="A110" s="174" t="s">
        <v>68</v>
      </c>
      <c r="B110" s="175">
        <v>298222.45</v>
      </c>
      <c r="C110" s="175">
        <v>130065.59</v>
      </c>
      <c r="D110" s="175">
        <v>200408.74</v>
      </c>
      <c r="E110" s="166">
        <f t="shared" si="4"/>
        <v>1.438781821339377</v>
      </c>
      <c r="F110" s="176">
        <v>227879.3</v>
      </c>
    </row>
    <row r="111" spans="1:6" ht="14.25">
      <c r="A111" s="174" t="s">
        <v>56</v>
      </c>
      <c r="B111" s="175">
        <v>1767407.82</v>
      </c>
      <c r="C111" s="175">
        <v>336193.08</v>
      </c>
      <c r="D111" s="175">
        <v>361794.23</v>
      </c>
      <c r="E111" s="166">
        <f t="shared" si="4"/>
        <v>1.2037853030309986</v>
      </c>
      <c r="F111" s="176">
        <v>1741806.67</v>
      </c>
    </row>
    <row r="112" spans="1:6" ht="15" thickBot="1">
      <c r="A112" s="177" t="s">
        <v>69</v>
      </c>
      <c r="B112" s="178">
        <v>998162.25</v>
      </c>
      <c r="C112" s="178">
        <v>393270.8</v>
      </c>
      <c r="D112" s="178">
        <v>436966.73</v>
      </c>
      <c r="E112" s="167">
        <f t="shared" si="4"/>
        <v>1.0822758998186988</v>
      </c>
      <c r="F112" s="179">
        <v>954466.32</v>
      </c>
    </row>
    <row r="113" spans="1:6" ht="15" thickBot="1">
      <c r="A113" s="165" t="s">
        <v>75</v>
      </c>
      <c r="B113" s="193">
        <v>13815650.34</v>
      </c>
      <c r="C113" s="193">
        <v>5061171.49</v>
      </c>
      <c r="D113" s="193">
        <v>5939186.609999999</v>
      </c>
      <c r="E113" s="194">
        <f t="shared" si="4"/>
        <v>1.1201498943940622</v>
      </c>
      <c r="F113" s="195">
        <v>12937635.22</v>
      </c>
    </row>
    <row r="114" spans="2:4" ht="15" thickBot="1">
      <c r="B114" s="170"/>
      <c r="C114" s="170"/>
      <c r="D114" s="170"/>
    </row>
    <row r="115" spans="1:6" ht="29.25" thickBot="1">
      <c r="A115" s="180" t="s">
        <v>118</v>
      </c>
      <c r="B115" s="163" t="s">
        <v>81</v>
      </c>
      <c r="C115" s="163" t="s">
        <v>116</v>
      </c>
      <c r="D115" s="163" t="s">
        <v>117</v>
      </c>
      <c r="E115" s="163" t="s">
        <v>59</v>
      </c>
      <c r="F115" s="164" t="s">
        <v>58</v>
      </c>
    </row>
    <row r="116" spans="1:6" ht="14.25">
      <c r="A116" s="171" t="s">
        <v>106</v>
      </c>
      <c r="B116" s="172">
        <v>581427.86</v>
      </c>
      <c r="C116" s="172">
        <v>249819.64</v>
      </c>
      <c r="D116" s="172">
        <v>247435.74</v>
      </c>
      <c r="E116" s="166">
        <f>D116/C97</f>
        <v>1.0339325334035447</v>
      </c>
      <c r="F116" s="173">
        <v>583811.76</v>
      </c>
    </row>
    <row r="117" spans="1:6" ht="14.25">
      <c r="A117" s="174" t="s">
        <v>61</v>
      </c>
      <c r="B117" s="175">
        <v>941794.34</v>
      </c>
      <c r="C117" s="175">
        <v>530257.92</v>
      </c>
      <c r="D117" s="175">
        <v>447539.73</v>
      </c>
      <c r="E117" s="166">
        <f aca="true" t="shared" si="5" ref="E117:E131">D117/C98</f>
        <v>0.8907960139193081</v>
      </c>
      <c r="F117" s="176">
        <v>1024512.53</v>
      </c>
    </row>
    <row r="118" spans="1:6" ht="14.25">
      <c r="A118" s="174" t="s">
        <v>62</v>
      </c>
      <c r="B118" s="175">
        <v>2170627.29</v>
      </c>
      <c r="C118" s="175">
        <v>505820.75</v>
      </c>
      <c r="D118" s="175">
        <v>441100.12</v>
      </c>
      <c r="E118" s="166">
        <f t="shared" si="5"/>
        <v>0.94272120687431</v>
      </c>
      <c r="F118" s="176">
        <v>2235347.92</v>
      </c>
    </row>
    <row r="119" spans="1:6" ht="14.25">
      <c r="A119" s="174" t="s">
        <v>63</v>
      </c>
      <c r="B119" s="175">
        <v>776211.73</v>
      </c>
      <c r="C119" s="175">
        <v>396403.62</v>
      </c>
      <c r="D119" s="175">
        <v>464623.48</v>
      </c>
      <c r="E119" s="166">
        <f t="shared" si="5"/>
        <v>1.2087882949417186</v>
      </c>
      <c r="F119" s="176">
        <v>707991.87</v>
      </c>
    </row>
    <row r="120" spans="1:6" ht="14.25">
      <c r="A120" s="174" t="s">
        <v>64</v>
      </c>
      <c r="B120" s="175">
        <v>1078560.18</v>
      </c>
      <c r="C120" s="175">
        <v>378627.6</v>
      </c>
      <c r="D120" s="175">
        <v>329485.56</v>
      </c>
      <c r="E120" s="166">
        <f t="shared" si="5"/>
        <v>0.9747345425620294</v>
      </c>
      <c r="F120" s="176">
        <v>1127702.22</v>
      </c>
    </row>
    <row r="121" spans="1:6" ht="14.25">
      <c r="A121" s="174" t="s">
        <v>1</v>
      </c>
      <c r="B121" s="175">
        <v>445685.88</v>
      </c>
      <c r="C121" s="175">
        <v>263471.89</v>
      </c>
      <c r="D121" s="175">
        <v>285233.38</v>
      </c>
      <c r="E121" s="166">
        <f t="shared" si="5"/>
        <v>1.0693745670702073</v>
      </c>
      <c r="F121" s="176">
        <v>423924.39</v>
      </c>
    </row>
    <row r="122" spans="1:6" ht="14.25">
      <c r="A122" s="174" t="s">
        <v>65</v>
      </c>
      <c r="B122" s="175">
        <v>195372.79</v>
      </c>
      <c r="C122" s="175">
        <v>137752.39</v>
      </c>
      <c r="D122" s="175">
        <v>144052.52</v>
      </c>
      <c r="E122" s="166">
        <f t="shared" si="5"/>
        <v>1.0594555618936277</v>
      </c>
      <c r="F122" s="176">
        <v>189072.66</v>
      </c>
    </row>
    <row r="123" spans="1:6" ht="14.25">
      <c r="A123" s="174" t="s">
        <v>49</v>
      </c>
      <c r="B123" s="175">
        <v>667504.88</v>
      </c>
      <c r="C123" s="175">
        <v>297789.94</v>
      </c>
      <c r="D123" s="175">
        <v>258907.56</v>
      </c>
      <c r="E123" s="166">
        <f t="shared" si="5"/>
        <v>0.7941014553531563</v>
      </c>
      <c r="F123" s="176">
        <v>706387.26</v>
      </c>
    </row>
    <row r="124" spans="1:6" ht="14.25">
      <c r="A124" s="174" t="s">
        <v>50</v>
      </c>
      <c r="B124" s="175">
        <v>739365.72</v>
      </c>
      <c r="C124" s="175">
        <v>333653.85</v>
      </c>
      <c r="D124" s="175">
        <v>296499.42</v>
      </c>
      <c r="E124" s="166">
        <f t="shared" si="5"/>
        <v>0.9032295622587607</v>
      </c>
      <c r="F124" s="176">
        <v>776520.15</v>
      </c>
    </row>
    <row r="125" spans="1:6" ht="14.25">
      <c r="A125" s="174" t="s">
        <v>84</v>
      </c>
      <c r="B125" s="175">
        <v>579664.62</v>
      </c>
      <c r="C125" s="175">
        <v>221373.61</v>
      </c>
      <c r="D125" s="175">
        <v>183441.58</v>
      </c>
      <c r="E125" s="166">
        <f t="shared" si="5"/>
        <v>0.8854011903388618</v>
      </c>
      <c r="F125" s="176">
        <v>617596.65</v>
      </c>
    </row>
    <row r="126" spans="1:6" ht="14.25">
      <c r="A126" s="174" t="s">
        <v>66</v>
      </c>
      <c r="B126" s="175">
        <v>629872.74</v>
      </c>
      <c r="C126" s="175">
        <v>363819.01</v>
      </c>
      <c r="D126" s="175">
        <v>416895.16</v>
      </c>
      <c r="E126" s="166">
        <f t="shared" si="5"/>
        <v>1.072403511566774</v>
      </c>
      <c r="F126" s="176">
        <v>576796.59</v>
      </c>
    </row>
    <row r="127" spans="1:6" ht="14.25">
      <c r="A127" s="174" t="s">
        <v>33</v>
      </c>
      <c r="B127" s="175">
        <v>919360.28</v>
      </c>
      <c r="C127" s="175">
        <v>368887.4</v>
      </c>
      <c r="D127" s="175">
        <v>328282.01</v>
      </c>
      <c r="E127" s="166">
        <f t="shared" si="5"/>
        <v>0.8138661282707937</v>
      </c>
      <c r="F127" s="176">
        <v>959965.67</v>
      </c>
    </row>
    <row r="128" spans="1:6" ht="14.25">
      <c r="A128" s="174" t="s">
        <v>67</v>
      </c>
      <c r="B128" s="175">
        <v>288034.62</v>
      </c>
      <c r="C128" s="175">
        <v>211672.01</v>
      </c>
      <c r="D128" s="175">
        <v>222765.84</v>
      </c>
      <c r="E128" s="166">
        <f t="shared" si="5"/>
        <v>1.044239463576119</v>
      </c>
      <c r="F128" s="176">
        <v>276940.79</v>
      </c>
    </row>
    <row r="129" spans="1:6" ht="14.25">
      <c r="A129" s="174" t="s">
        <v>68</v>
      </c>
      <c r="B129" s="175">
        <v>227879.3</v>
      </c>
      <c r="C129" s="175">
        <v>135973.62</v>
      </c>
      <c r="D129" s="175">
        <v>132351.64</v>
      </c>
      <c r="E129" s="166">
        <f t="shared" si="5"/>
        <v>1.0175761321653176</v>
      </c>
      <c r="F129" s="176">
        <v>231501.28</v>
      </c>
    </row>
    <row r="130" spans="1:6" ht="14.25">
      <c r="A130" s="174" t="s">
        <v>56</v>
      </c>
      <c r="B130" s="175">
        <v>1741806.67</v>
      </c>
      <c r="C130" s="175">
        <v>322213.15</v>
      </c>
      <c r="D130" s="175">
        <v>359356.51</v>
      </c>
      <c r="E130" s="166">
        <f t="shared" si="5"/>
        <v>1.0688991873360392</v>
      </c>
      <c r="F130" s="176">
        <v>1704663.31</v>
      </c>
    </row>
    <row r="131" spans="1:6" ht="15" thickBot="1">
      <c r="A131" s="177" t="s">
        <v>69</v>
      </c>
      <c r="B131" s="178">
        <v>954466.32</v>
      </c>
      <c r="C131" s="178">
        <v>370163.82</v>
      </c>
      <c r="D131" s="178">
        <v>463506.44</v>
      </c>
      <c r="E131" s="167">
        <f t="shared" si="5"/>
        <v>1.1785935797928553</v>
      </c>
      <c r="F131" s="179">
        <v>861123.7</v>
      </c>
    </row>
    <row r="132" spans="1:6" ht="15" thickBot="1">
      <c r="A132" s="165" t="s">
        <v>75</v>
      </c>
      <c r="B132" s="193">
        <v>12937635.22</v>
      </c>
      <c r="C132" s="193">
        <v>5087700.220000001</v>
      </c>
      <c r="D132" s="193">
        <v>5021476.6899999995</v>
      </c>
      <c r="E132" s="194">
        <f>D132/C113</f>
        <v>0.9921569936765765</v>
      </c>
      <c r="F132" s="195">
        <v>13003858.75</v>
      </c>
    </row>
    <row r="133" ht="15" thickBot="1"/>
    <row r="134" spans="1:6" ht="29.25" thickBot="1">
      <c r="A134" s="180" t="s">
        <v>121</v>
      </c>
      <c r="B134" s="163" t="s">
        <v>81</v>
      </c>
      <c r="C134" s="163" t="s">
        <v>119</v>
      </c>
      <c r="D134" s="163" t="s">
        <v>120</v>
      </c>
      <c r="E134" s="163" t="s">
        <v>74</v>
      </c>
      <c r="F134" s="164" t="s">
        <v>58</v>
      </c>
    </row>
    <row r="135" spans="1:6" ht="14.25">
      <c r="A135" s="171" t="s">
        <v>106</v>
      </c>
      <c r="B135" s="172">
        <v>583811.76</v>
      </c>
      <c r="C135" s="172">
        <v>261209.02</v>
      </c>
      <c r="D135" s="172">
        <v>271474.3</v>
      </c>
      <c r="E135" s="166">
        <v>1.0866811752670846</v>
      </c>
      <c r="F135" s="173">
        <v>573546.48</v>
      </c>
    </row>
    <row r="136" spans="1:6" ht="14.25">
      <c r="A136" s="174" t="s">
        <v>61</v>
      </c>
      <c r="B136" s="175">
        <v>1024512.53</v>
      </c>
      <c r="C136" s="175">
        <v>545724.83</v>
      </c>
      <c r="D136" s="175">
        <v>566346.67</v>
      </c>
      <c r="E136" s="166">
        <v>1.0680588608652937</v>
      </c>
      <c r="F136" s="176">
        <v>1003890.69</v>
      </c>
    </row>
    <row r="137" spans="1:6" ht="14.25">
      <c r="A137" s="174" t="s">
        <v>62</v>
      </c>
      <c r="B137" s="175">
        <v>2235347.92</v>
      </c>
      <c r="C137" s="175">
        <v>526981.86</v>
      </c>
      <c r="D137" s="175">
        <v>498311.3</v>
      </c>
      <c r="E137" s="166">
        <v>0.9851539305178761</v>
      </c>
      <c r="F137" s="176">
        <v>2264018.48</v>
      </c>
    </row>
    <row r="138" spans="1:6" ht="14.25">
      <c r="A138" s="174" t="s">
        <v>63</v>
      </c>
      <c r="B138" s="175">
        <v>707991.87</v>
      </c>
      <c r="C138" s="175">
        <v>427099.35</v>
      </c>
      <c r="D138" s="175">
        <v>387986.77</v>
      </c>
      <c r="E138" s="166">
        <v>0.9787669698879138</v>
      </c>
      <c r="F138" s="176">
        <v>747104.45</v>
      </c>
    </row>
    <row r="139" spans="1:6" ht="14.25">
      <c r="A139" s="174" t="s">
        <v>64</v>
      </c>
      <c r="B139" s="175">
        <v>1127702.22</v>
      </c>
      <c r="C139" s="175">
        <v>383008.49</v>
      </c>
      <c r="D139" s="175">
        <v>417668.1</v>
      </c>
      <c r="E139" s="166">
        <v>1.103110549785594</v>
      </c>
      <c r="F139" s="176">
        <v>1093042.61</v>
      </c>
    </row>
    <row r="140" spans="1:6" ht="14.25">
      <c r="A140" s="174" t="s">
        <v>1</v>
      </c>
      <c r="B140" s="175">
        <v>423924.39</v>
      </c>
      <c r="C140" s="175">
        <v>280329.33</v>
      </c>
      <c r="D140" s="175">
        <v>276616.61</v>
      </c>
      <c r="E140" s="166">
        <v>1.049890407663603</v>
      </c>
      <c r="F140" s="176">
        <v>427637.11</v>
      </c>
    </row>
    <row r="141" spans="1:6" ht="14.25">
      <c r="A141" s="174" t="s">
        <v>65</v>
      </c>
      <c r="B141" s="175">
        <v>189072.66</v>
      </c>
      <c r="C141" s="175">
        <v>146329.62</v>
      </c>
      <c r="D141" s="175">
        <v>122858.08</v>
      </c>
      <c r="E141" s="166">
        <v>0.8918762135451878</v>
      </c>
      <c r="F141" s="176">
        <v>212544.2</v>
      </c>
    </row>
    <row r="142" spans="1:6" ht="14.25">
      <c r="A142" s="174" t="s">
        <v>49</v>
      </c>
      <c r="B142" s="175">
        <v>706387.26</v>
      </c>
      <c r="C142" s="175">
        <v>359106.24</v>
      </c>
      <c r="D142" s="175">
        <v>297307.57</v>
      </c>
      <c r="E142" s="166">
        <v>0.9983801669055711</v>
      </c>
      <c r="F142" s="176">
        <v>768185.93</v>
      </c>
    </row>
    <row r="143" spans="1:6" ht="14.25">
      <c r="A143" s="174" t="s">
        <v>50</v>
      </c>
      <c r="B143" s="175">
        <v>776520.15</v>
      </c>
      <c r="C143" s="175">
        <v>325347</v>
      </c>
      <c r="D143" s="175">
        <v>318869.93</v>
      </c>
      <c r="E143" s="166">
        <v>0.9556908454675407</v>
      </c>
      <c r="F143" s="176">
        <v>782997.22</v>
      </c>
    </row>
    <row r="144" spans="1:6" ht="14.25">
      <c r="A144" s="174" t="s">
        <v>84</v>
      </c>
      <c r="B144" s="175">
        <v>617596.65</v>
      </c>
      <c r="C144" s="175">
        <v>222302.67</v>
      </c>
      <c r="D144" s="175">
        <v>206551.01</v>
      </c>
      <c r="E144" s="166">
        <v>0.9330426061173237</v>
      </c>
      <c r="F144" s="176">
        <v>633348.31</v>
      </c>
    </row>
    <row r="145" spans="1:6" ht="14.25">
      <c r="A145" s="174" t="s">
        <v>66</v>
      </c>
      <c r="B145" s="175">
        <v>576796.59</v>
      </c>
      <c r="C145" s="175">
        <v>391229.37</v>
      </c>
      <c r="D145" s="175">
        <v>341322.24</v>
      </c>
      <c r="E145" s="166">
        <v>0.9381649408589177</v>
      </c>
      <c r="F145" s="176">
        <v>626703.72</v>
      </c>
    </row>
    <row r="146" spans="1:6" ht="14.25">
      <c r="A146" s="174" t="s">
        <v>33</v>
      </c>
      <c r="B146" s="175">
        <v>959965.67</v>
      </c>
      <c r="C146" s="175">
        <v>386631.87</v>
      </c>
      <c r="D146" s="175">
        <v>376812.7</v>
      </c>
      <c r="E146" s="166">
        <v>1.0214843337018287</v>
      </c>
      <c r="F146" s="176">
        <v>969784.84</v>
      </c>
    </row>
    <row r="147" spans="1:6" ht="14.25">
      <c r="A147" s="174" t="s">
        <v>67</v>
      </c>
      <c r="B147" s="175">
        <v>276940.79</v>
      </c>
      <c r="C147" s="175">
        <v>219591.73</v>
      </c>
      <c r="D147" s="175">
        <v>186013.95</v>
      </c>
      <c r="E147" s="166">
        <v>0.8787838788888527</v>
      </c>
      <c r="F147" s="176">
        <v>310518.57</v>
      </c>
    </row>
    <row r="148" spans="1:6" ht="14.25">
      <c r="A148" s="174" t="s">
        <v>68</v>
      </c>
      <c r="B148" s="175">
        <v>231501.28</v>
      </c>
      <c r="C148" s="175">
        <v>138016.89</v>
      </c>
      <c r="D148" s="175">
        <v>129250.07</v>
      </c>
      <c r="E148" s="166">
        <v>0.9505525410002323</v>
      </c>
      <c r="F148" s="176">
        <v>240268.1</v>
      </c>
    </row>
    <row r="149" spans="1:6" ht="14.25">
      <c r="A149" s="174" t="s">
        <v>56</v>
      </c>
      <c r="B149" s="175">
        <v>1704663.31</v>
      </c>
      <c r="C149" s="175">
        <v>354271.02</v>
      </c>
      <c r="D149" s="175">
        <v>300987.75</v>
      </c>
      <c r="E149" s="166">
        <v>0.9341262142777226</v>
      </c>
      <c r="F149" s="176">
        <v>1757946.58</v>
      </c>
    </row>
    <row r="150" spans="1:6" ht="15" thickBot="1">
      <c r="A150" s="177" t="s">
        <v>69</v>
      </c>
      <c r="B150" s="178">
        <v>861123.7</v>
      </c>
      <c r="C150" s="178">
        <v>393508.71</v>
      </c>
      <c r="D150" s="178">
        <v>390787.92</v>
      </c>
      <c r="E150" s="167">
        <v>1.0557161421124301</v>
      </c>
      <c r="F150" s="179">
        <v>863844.49</v>
      </c>
    </row>
    <row r="151" spans="1:6" ht="15" thickBot="1">
      <c r="A151" s="165" t="s">
        <v>75</v>
      </c>
      <c r="B151" s="193">
        <v>13003858.75</v>
      </c>
      <c r="C151" s="193">
        <v>5360688</v>
      </c>
      <c r="D151" s="193">
        <v>5089164.970000001</v>
      </c>
      <c r="E151" s="194">
        <v>1.0002879002175171</v>
      </c>
      <c r="F151" s="195">
        <v>13275381.780000001</v>
      </c>
    </row>
    <row r="152" ht="15" thickBot="1">
      <c r="E152" s="170"/>
    </row>
    <row r="153" spans="1:6" ht="29.25" thickBot="1">
      <c r="A153" s="180" t="s">
        <v>124</v>
      </c>
      <c r="B153" s="163" t="s">
        <v>81</v>
      </c>
      <c r="C153" s="163" t="s">
        <v>122</v>
      </c>
      <c r="D153" s="163" t="s">
        <v>123</v>
      </c>
      <c r="E153" s="163" t="s">
        <v>77</v>
      </c>
      <c r="F153" s="164" t="s">
        <v>58</v>
      </c>
    </row>
    <row r="154" spans="1:6" ht="16.5" customHeight="1">
      <c r="A154" s="171" t="s">
        <v>60</v>
      </c>
      <c r="B154" s="172">
        <v>573546.48</v>
      </c>
      <c r="C154" s="172">
        <v>265438.45</v>
      </c>
      <c r="D154" s="172">
        <v>222365.64</v>
      </c>
      <c r="E154" s="166">
        <f>D154/C135</f>
        <v>0.8512938795145742</v>
      </c>
      <c r="F154" s="173">
        <v>616619.29</v>
      </c>
    </row>
    <row r="155" spans="1:6" ht="16.5" customHeight="1">
      <c r="A155" s="174" t="s">
        <v>61</v>
      </c>
      <c r="B155" s="175">
        <v>1003890.69</v>
      </c>
      <c r="C155" s="175">
        <v>550144.2</v>
      </c>
      <c r="D155" s="175">
        <v>517414.21</v>
      </c>
      <c r="E155" s="166">
        <f aca="true" t="shared" si="6" ref="E155:E170">D155/C136</f>
        <v>0.9481229028922874</v>
      </c>
      <c r="F155" s="176">
        <v>1036620.68</v>
      </c>
    </row>
    <row r="156" spans="1:6" ht="16.5" customHeight="1">
      <c r="A156" s="174" t="s">
        <v>62</v>
      </c>
      <c r="B156" s="175">
        <v>2264018.48</v>
      </c>
      <c r="C156" s="175">
        <v>523538.75</v>
      </c>
      <c r="D156" s="175">
        <v>506998.6</v>
      </c>
      <c r="E156" s="166">
        <f t="shared" si="6"/>
        <v>0.9620797953083242</v>
      </c>
      <c r="F156" s="176">
        <v>2280558.63</v>
      </c>
    </row>
    <row r="157" spans="1:6" ht="16.5" customHeight="1">
      <c r="A157" s="174" t="s">
        <v>63</v>
      </c>
      <c r="B157" s="175">
        <v>747104.45</v>
      </c>
      <c r="C157" s="175">
        <v>414467.3</v>
      </c>
      <c r="D157" s="175">
        <v>418798.56</v>
      </c>
      <c r="E157" s="166">
        <f t="shared" si="6"/>
        <v>0.9805647327723632</v>
      </c>
      <c r="F157" s="176">
        <v>742773.19</v>
      </c>
    </row>
    <row r="158" spans="1:6" ht="16.5" customHeight="1">
      <c r="A158" s="174" t="s">
        <v>64</v>
      </c>
      <c r="B158" s="175">
        <v>1093042.61</v>
      </c>
      <c r="C158" s="175">
        <v>387952.56</v>
      </c>
      <c r="D158" s="175">
        <v>447394.51</v>
      </c>
      <c r="E158" s="166">
        <f t="shared" si="6"/>
        <v>1.168105986371216</v>
      </c>
      <c r="F158" s="176">
        <v>1033600.66</v>
      </c>
    </row>
    <row r="159" spans="1:6" ht="16.5" customHeight="1">
      <c r="A159" s="174" t="s">
        <v>1</v>
      </c>
      <c r="B159" s="175">
        <v>427637.11</v>
      </c>
      <c r="C159" s="175">
        <v>285000.49</v>
      </c>
      <c r="D159" s="175">
        <v>284894.36</v>
      </c>
      <c r="E159" s="166">
        <f t="shared" si="6"/>
        <v>1.0162845250620047</v>
      </c>
      <c r="F159" s="176">
        <v>427743.24</v>
      </c>
    </row>
    <row r="160" spans="1:6" ht="16.5" customHeight="1">
      <c r="A160" s="174" t="s">
        <v>65</v>
      </c>
      <c r="B160" s="175">
        <v>212544.2</v>
      </c>
      <c r="C160" s="175">
        <v>132301.35</v>
      </c>
      <c r="D160" s="175">
        <v>186391.23</v>
      </c>
      <c r="E160" s="166">
        <f t="shared" si="6"/>
        <v>1.273776491731476</v>
      </c>
      <c r="F160" s="176">
        <v>158454.32</v>
      </c>
    </row>
    <row r="161" spans="1:6" ht="16.5" customHeight="1">
      <c r="A161" s="174" t="s">
        <v>49</v>
      </c>
      <c r="B161" s="175">
        <v>768185.93</v>
      </c>
      <c r="C161" s="175">
        <v>-502618.19</v>
      </c>
      <c r="D161" s="175">
        <v>375439.85</v>
      </c>
      <c r="E161" s="166">
        <f t="shared" si="6"/>
        <v>1.0454840606501297</v>
      </c>
      <c r="F161" s="176">
        <v>-109872.11</v>
      </c>
    </row>
    <row r="162" spans="1:6" ht="16.5" customHeight="1">
      <c r="A162" s="174" t="s">
        <v>50</v>
      </c>
      <c r="B162" s="175">
        <v>782997.22</v>
      </c>
      <c r="C162" s="175">
        <v>-390285.81</v>
      </c>
      <c r="D162" s="175">
        <v>370241.44</v>
      </c>
      <c r="E162" s="166">
        <f t="shared" si="6"/>
        <v>1.1379894082318263</v>
      </c>
      <c r="F162" s="176">
        <v>22469.97</v>
      </c>
    </row>
    <row r="163" spans="1:6" ht="16.5" customHeight="1">
      <c r="A163" s="174" t="s">
        <v>84</v>
      </c>
      <c r="B163" s="175">
        <v>633348.31</v>
      </c>
      <c r="C163" s="175">
        <v>-70528.01</v>
      </c>
      <c r="D163" s="175">
        <v>285213.23</v>
      </c>
      <c r="E163" s="166">
        <f t="shared" si="6"/>
        <v>1.2829950715391767</v>
      </c>
      <c r="F163" s="176">
        <v>277607.07</v>
      </c>
    </row>
    <row r="164" spans="1:6" ht="16.5" customHeight="1">
      <c r="A164" s="174" t="s">
        <v>66</v>
      </c>
      <c r="B164" s="175">
        <v>626703.72</v>
      </c>
      <c r="C164" s="175">
        <v>386648.05</v>
      </c>
      <c r="D164" s="175">
        <v>390627.39</v>
      </c>
      <c r="E164" s="166">
        <f t="shared" si="6"/>
        <v>0.9984613118386281</v>
      </c>
      <c r="F164" s="176">
        <v>622724.38</v>
      </c>
    </row>
    <row r="165" spans="1:6" ht="16.5" customHeight="1">
      <c r="A165" s="174" t="s">
        <v>33</v>
      </c>
      <c r="B165" s="175">
        <v>969784.84</v>
      </c>
      <c r="C165" s="175">
        <v>377113.25</v>
      </c>
      <c r="D165" s="175">
        <v>311392.87</v>
      </c>
      <c r="E165" s="166">
        <f t="shared" si="6"/>
        <v>0.8053988668859605</v>
      </c>
      <c r="F165" s="176">
        <v>1035505.22</v>
      </c>
    </row>
    <row r="166" spans="1:6" ht="16.5" customHeight="1">
      <c r="A166" s="174" t="s">
        <v>67</v>
      </c>
      <c r="B166" s="175">
        <v>310518.57</v>
      </c>
      <c r="C166" s="175">
        <v>220132.21</v>
      </c>
      <c r="D166" s="175">
        <v>197397.32</v>
      </c>
      <c r="E166" s="166">
        <f t="shared" si="6"/>
        <v>0.8989287529179719</v>
      </c>
      <c r="F166" s="176">
        <v>333253.46</v>
      </c>
    </row>
    <row r="167" spans="1:6" ht="16.5" customHeight="1">
      <c r="A167" s="174" t="s">
        <v>68</v>
      </c>
      <c r="B167" s="175">
        <v>240268.1</v>
      </c>
      <c r="C167" s="175">
        <v>141512.9</v>
      </c>
      <c r="D167" s="175">
        <v>148734.24</v>
      </c>
      <c r="E167" s="166">
        <f t="shared" si="6"/>
        <v>1.0776524525367872</v>
      </c>
      <c r="F167" s="176">
        <v>233046.76</v>
      </c>
    </row>
    <row r="168" spans="1:6" ht="16.5" customHeight="1">
      <c r="A168" s="174" t="s">
        <v>56</v>
      </c>
      <c r="B168" s="175">
        <v>1757946.58</v>
      </c>
      <c r="C168" s="175">
        <v>-283901.67</v>
      </c>
      <c r="D168" s="175">
        <v>371829.67</v>
      </c>
      <c r="E168" s="166">
        <f t="shared" si="6"/>
        <v>1.0495627613006562</v>
      </c>
      <c r="F168" s="176">
        <v>1102215.24</v>
      </c>
    </row>
    <row r="169" spans="1:6" ht="16.5" customHeight="1" thickBot="1">
      <c r="A169" s="177" t="s">
        <v>69</v>
      </c>
      <c r="B169" s="178">
        <v>863844.49</v>
      </c>
      <c r="C169" s="178">
        <v>-437949.03</v>
      </c>
      <c r="D169" s="178">
        <v>367491</v>
      </c>
      <c r="E169" s="166">
        <f t="shared" si="6"/>
        <v>0.9338827595455257</v>
      </c>
      <c r="F169" s="179">
        <v>58404.46</v>
      </c>
    </row>
    <row r="170" spans="1:6" ht="16.5" customHeight="1" thickBot="1">
      <c r="A170" s="165" t="s">
        <v>75</v>
      </c>
      <c r="B170" s="193">
        <v>13275381.780000001</v>
      </c>
      <c r="C170" s="193">
        <v>1998966.8</v>
      </c>
      <c r="D170" s="193">
        <v>5402624.12</v>
      </c>
      <c r="E170" s="194">
        <f t="shared" si="6"/>
        <v>1.0078228988517892</v>
      </c>
      <c r="F170" s="195">
        <v>9871724.459999999</v>
      </c>
    </row>
    <row r="171" ht="15" thickBot="1"/>
    <row r="172" spans="1:6" ht="34.5" customHeight="1" thickBot="1">
      <c r="A172" s="180" t="s">
        <v>127</v>
      </c>
      <c r="B172" s="163" t="s">
        <v>81</v>
      </c>
      <c r="C172" s="163" t="s">
        <v>125</v>
      </c>
      <c r="D172" s="163" t="s">
        <v>126</v>
      </c>
      <c r="E172" s="163" t="s">
        <v>79</v>
      </c>
      <c r="F172" s="164" t="s">
        <v>58</v>
      </c>
    </row>
    <row r="173" spans="1:6" ht="14.25">
      <c r="A173" s="171" t="s">
        <v>106</v>
      </c>
      <c r="B173" s="172">
        <v>616619.29</v>
      </c>
      <c r="C173" s="172">
        <v>359782.61</v>
      </c>
      <c r="D173" s="172">
        <v>248784.07</v>
      </c>
      <c r="E173" s="166">
        <f>D173/C154</f>
        <v>0.9372570929343507</v>
      </c>
      <c r="F173" s="173">
        <v>727617.83</v>
      </c>
    </row>
    <row r="174" spans="1:6" ht="14.25">
      <c r="A174" s="174" t="s">
        <v>61</v>
      </c>
      <c r="B174" s="175">
        <v>1036620.68</v>
      </c>
      <c r="C174" s="175">
        <v>658252.58</v>
      </c>
      <c r="D174" s="175">
        <v>637951.91</v>
      </c>
      <c r="E174" s="166">
        <f>D174/C155</f>
        <v>1.1596085353621834</v>
      </c>
      <c r="F174" s="176">
        <v>1056921.35</v>
      </c>
    </row>
    <row r="175" spans="1:6" ht="14.25">
      <c r="A175" s="174" t="s">
        <v>62</v>
      </c>
      <c r="B175" s="175">
        <v>2280558.63</v>
      </c>
      <c r="C175" s="175">
        <v>649574.44</v>
      </c>
      <c r="D175" s="175">
        <v>534381.31</v>
      </c>
      <c r="E175" s="166">
        <f aca="true" t="shared" si="7" ref="E175:E189">D175/C156</f>
        <v>1.0207101384568</v>
      </c>
      <c r="F175" s="176">
        <v>2395751.76</v>
      </c>
    </row>
    <row r="176" spans="1:6" ht="14.25">
      <c r="A176" s="174" t="s">
        <v>63</v>
      </c>
      <c r="B176" s="175">
        <v>742773.19</v>
      </c>
      <c r="C176" s="175">
        <v>530926.51</v>
      </c>
      <c r="D176" s="175">
        <v>417853.5</v>
      </c>
      <c r="E176" s="166">
        <f t="shared" si="7"/>
        <v>1.008170005209096</v>
      </c>
      <c r="F176" s="176">
        <v>855846.2</v>
      </c>
    </row>
    <row r="177" spans="1:6" ht="14.25">
      <c r="A177" s="174" t="s">
        <v>64</v>
      </c>
      <c r="B177" s="175">
        <v>1033600.66</v>
      </c>
      <c r="C177" s="175">
        <v>474501</v>
      </c>
      <c r="D177" s="175">
        <v>413354.36</v>
      </c>
      <c r="E177" s="166">
        <f t="shared" si="7"/>
        <v>1.0654765623920615</v>
      </c>
      <c r="F177" s="176">
        <v>1094747.3</v>
      </c>
    </row>
    <row r="178" spans="1:6" ht="14.25">
      <c r="A178" s="174" t="s">
        <v>1</v>
      </c>
      <c r="B178" s="175">
        <v>427743.24</v>
      </c>
      <c r="C178" s="175">
        <v>349342.12</v>
      </c>
      <c r="D178" s="175">
        <v>297012.89</v>
      </c>
      <c r="E178" s="166">
        <f t="shared" si="7"/>
        <v>1.0421486994636395</v>
      </c>
      <c r="F178" s="176">
        <v>480072.47</v>
      </c>
    </row>
    <row r="179" spans="1:6" ht="14.25">
      <c r="A179" s="174" t="s">
        <v>65</v>
      </c>
      <c r="B179" s="175">
        <v>158454.32</v>
      </c>
      <c r="C179" s="175">
        <v>181337.68</v>
      </c>
      <c r="D179" s="175">
        <v>99451.7</v>
      </c>
      <c r="E179" s="166">
        <f t="shared" si="7"/>
        <v>0.751705859388434</v>
      </c>
      <c r="F179" s="176">
        <v>240340.3</v>
      </c>
    </row>
    <row r="180" spans="1:6" ht="14.25">
      <c r="A180" s="174" t="s">
        <v>49</v>
      </c>
      <c r="B180" s="175">
        <v>-109872.11</v>
      </c>
      <c r="C180" s="175">
        <v>398782.73</v>
      </c>
      <c r="D180" s="175">
        <v>90488.22</v>
      </c>
      <c r="E180" s="166"/>
      <c r="F180" s="176">
        <v>198422.4</v>
      </c>
    </row>
    <row r="181" spans="1:6" ht="14.25">
      <c r="A181" s="174" t="s">
        <v>50</v>
      </c>
      <c r="B181" s="175">
        <v>22469.97</v>
      </c>
      <c r="C181" s="175">
        <v>416507.61</v>
      </c>
      <c r="D181" s="175">
        <v>110406.89</v>
      </c>
      <c r="E181" s="166"/>
      <c r="F181" s="176">
        <v>328570.69</v>
      </c>
    </row>
    <row r="182" spans="1:6" ht="14.25">
      <c r="A182" s="174" t="s">
        <v>84</v>
      </c>
      <c r="B182" s="175">
        <v>277607.07</v>
      </c>
      <c r="C182" s="175">
        <v>301241.05</v>
      </c>
      <c r="D182" s="175">
        <v>115964.55</v>
      </c>
      <c r="E182" s="166"/>
      <c r="F182" s="176">
        <v>462883.57</v>
      </c>
    </row>
    <row r="183" spans="1:6" ht="14.25">
      <c r="A183" s="174" t="s">
        <v>66</v>
      </c>
      <c r="B183" s="175">
        <v>622724.38</v>
      </c>
      <c r="C183" s="175">
        <v>483880.29</v>
      </c>
      <c r="D183" s="175">
        <v>410575.81</v>
      </c>
      <c r="E183" s="166">
        <f t="shared" si="7"/>
        <v>1.0618851174860444</v>
      </c>
      <c r="F183" s="176">
        <v>696028.86</v>
      </c>
    </row>
    <row r="184" spans="1:6" ht="14.25">
      <c r="A184" s="174" t="s">
        <v>33</v>
      </c>
      <c r="B184" s="175">
        <v>1035505.22</v>
      </c>
      <c r="C184" s="175">
        <v>503103.87</v>
      </c>
      <c r="D184" s="175">
        <v>397861.43</v>
      </c>
      <c r="E184" s="166">
        <f t="shared" si="7"/>
        <v>1.055018432791741</v>
      </c>
      <c r="F184" s="176">
        <v>1140747.66</v>
      </c>
    </row>
    <row r="185" spans="1:6" ht="14.25">
      <c r="A185" s="174" t="s">
        <v>67</v>
      </c>
      <c r="B185" s="175">
        <v>333253.46</v>
      </c>
      <c r="C185" s="175">
        <v>285126.5</v>
      </c>
      <c r="D185" s="175">
        <v>262153.12</v>
      </c>
      <c r="E185" s="166">
        <f t="shared" si="7"/>
        <v>1.1908894204987086</v>
      </c>
      <c r="F185" s="176">
        <v>356226.84</v>
      </c>
    </row>
    <row r="186" spans="1:6" ht="14.25">
      <c r="A186" s="174" t="s">
        <v>68</v>
      </c>
      <c r="B186" s="175">
        <v>233046.76</v>
      </c>
      <c r="C186" s="175">
        <v>179937.06</v>
      </c>
      <c r="D186" s="175">
        <v>147193.39</v>
      </c>
      <c r="E186" s="166">
        <f t="shared" si="7"/>
        <v>1.0401411461428607</v>
      </c>
      <c r="F186" s="176">
        <v>265790.43</v>
      </c>
    </row>
    <row r="187" spans="1:6" ht="14.25">
      <c r="A187" s="174" t="s">
        <v>56</v>
      </c>
      <c r="B187" s="175">
        <v>1102215.24</v>
      </c>
      <c r="C187" s="175">
        <v>414529.82</v>
      </c>
      <c r="D187" s="175">
        <v>133560.67</v>
      </c>
      <c r="E187" s="166"/>
      <c r="F187" s="176">
        <v>1383184.39</v>
      </c>
    </row>
    <row r="188" spans="1:6" ht="15" thickBot="1">
      <c r="A188" s="177" t="s">
        <v>69</v>
      </c>
      <c r="B188" s="178">
        <v>58404.46</v>
      </c>
      <c r="C188" s="178">
        <v>464022.76</v>
      </c>
      <c r="D188" s="178">
        <v>92450.32</v>
      </c>
      <c r="E188" s="166"/>
      <c r="F188" s="179">
        <v>429976.9</v>
      </c>
    </row>
    <row r="189" spans="1:6" ht="15" thickBot="1">
      <c r="A189" s="165" t="s">
        <v>75</v>
      </c>
      <c r="B189" s="193">
        <v>9871724.459999999</v>
      </c>
      <c r="C189" s="193">
        <v>6650848.63</v>
      </c>
      <c r="D189" s="193">
        <v>4409444.140000001</v>
      </c>
      <c r="E189" s="194">
        <f t="shared" si="7"/>
        <v>2.205861618111917</v>
      </c>
      <c r="F189" s="195">
        <v>12113128.95</v>
      </c>
    </row>
    <row r="190" ht="15" thickBot="1"/>
    <row r="191" spans="1:6" ht="29.25" thickBot="1">
      <c r="A191" s="180" t="s">
        <v>131</v>
      </c>
      <c r="B191" s="163" t="s">
        <v>81</v>
      </c>
      <c r="C191" s="163" t="s">
        <v>128</v>
      </c>
      <c r="D191" s="163" t="s">
        <v>83</v>
      </c>
      <c r="E191" s="163" t="s">
        <v>89</v>
      </c>
      <c r="F191" s="164" t="s">
        <v>58</v>
      </c>
    </row>
    <row r="192" spans="1:6" ht="14.25">
      <c r="A192" s="171" t="s">
        <v>60</v>
      </c>
      <c r="B192" s="172">
        <v>727617.83</v>
      </c>
      <c r="C192" s="172">
        <v>440962.68</v>
      </c>
      <c r="D192" s="172">
        <v>363317.77</v>
      </c>
      <c r="E192" s="166">
        <f>D192/C173</f>
        <v>1.0098258223208731</v>
      </c>
      <c r="F192" s="173">
        <v>805262.74</v>
      </c>
    </row>
    <row r="193" spans="1:6" ht="14.25">
      <c r="A193" s="174" t="s">
        <v>61</v>
      </c>
      <c r="B193" s="175">
        <v>1056921.35</v>
      </c>
      <c r="C193" s="175">
        <v>840025.18</v>
      </c>
      <c r="D193" s="175">
        <v>643154.21</v>
      </c>
      <c r="E193" s="166">
        <f aca="true" t="shared" si="8" ref="E193:E206">D193/C174</f>
        <v>0.9770629535550016</v>
      </c>
      <c r="F193" s="176">
        <v>1253792.32</v>
      </c>
    </row>
    <row r="194" spans="1:6" ht="14.25">
      <c r="A194" s="174" t="s">
        <v>62</v>
      </c>
      <c r="B194" s="175">
        <v>2395751.76</v>
      </c>
      <c r="C194" s="175">
        <v>794023.28</v>
      </c>
      <c r="D194" s="175">
        <v>686378.07</v>
      </c>
      <c r="E194" s="166">
        <f t="shared" si="8"/>
        <v>1.0566580637009055</v>
      </c>
      <c r="F194" s="176">
        <v>2503396.97</v>
      </c>
    </row>
    <row r="195" spans="1:6" ht="14.25">
      <c r="A195" s="174" t="s">
        <v>63</v>
      </c>
      <c r="B195" s="175">
        <v>855846.2</v>
      </c>
      <c r="C195" s="175">
        <v>645376.51</v>
      </c>
      <c r="D195" s="175">
        <v>477307.85</v>
      </c>
      <c r="E195" s="166">
        <f t="shared" si="8"/>
        <v>0.8990092621293293</v>
      </c>
      <c r="F195" s="176">
        <v>1023914.86</v>
      </c>
    </row>
    <row r="196" spans="1:6" ht="14.25">
      <c r="A196" s="174" t="s">
        <v>64</v>
      </c>
      <c r="B196" s="175">
        <v>1094747.3</v>
      </c>
      <c r="C196" s="175">
        <v>629301.78</v>
      </c>
      <c r="D196" s="175">
        <v>475460.4</v>
      </c>
      <c r="E196" s="166">
        <f t="shared" si="8"/>
        <v>1.0020219135470738</v>
      </c>
      <c r="F196" s="176">
        <v>1248588.68</v>
      </c>
    </row>
    <row r="197" spans="1:6" ht="14.25">
      <c r="A197" s="174" t="s">
        <v>1</v>
      </c>
      <c r="B197" s="175">
        <v>480072.47</v>
      </c>
      <c r="C197" s="175">
        <v>411509.02</v>
      </c>
      <c r="D197" s="175">
        <v>378140.01</v>
      </c>
      <c r="E197" s="166">
        <f t="shared" si="8"/>
        <v>1.0824346345639628</v>
      </c>
      <c r="F197" s="176">
        <v>513441.48</v>
      </c>
    </row>
    <row r="198" spans="1:6" ht="14.25">
      <c r="A198" s="174" t="s">
        <v>65</v>
      </c>
      <c r="B198" s="175">
        <v>240340.3</v>
      </c>
      <c r="C198" s="175">
        <v>220858.82</v>
      </c>
      <c r="D198" s="175">
        <v>204881.71</v>
      </c>
      <c r="E198" s="166">
        <f t="shared" si="8"/>
        <v>1.1298352885070548</v>
      </c>
      <c r="F198" s="176">
        <v>256317.41</v>
      </c>
    </row>
    <row r="199" spans="1:6" ht="14.25">
      <c r="A199" s="174" t="s">
        <v>49</v>
      </c>
      <c r="B199" s="175">
        <v>198422.4</v>
      </c>
      <c r="C199" s="175">
        <v>579542.67</v>
      </c>
      <c r="D199" s="175">
        <v>111854.24</v>
      </c>
      <c r="E199" s="166">
        <f t="shared" si="8"/>
        <v>0.2804891776532048</v>
      </c>
      <c r="F199" s="176">
        <v>666110.83</v>
      </c>
    </row>
    <row r="200" spans="1:6" ht="14.25">
      <c r="A200" s="174" t="s">
        <v>50</v>
      </c>
      <c r="B200" s="175">
        <v>328570.69</v>
      </c>
      <c r="C200" s="175">
        <v>550665.57</v>
      </c>
      <c r="D200" s="175">
        <v>176904.71</v>
      </c>
      <c r="E200" s="166">
        <f t="shared" si="8"/>
        <v>0.42473344004446884</v>
      </c>
      <c r="F200" s="176">
        <v>702331.55</v>
      </c>
    </row>
    <row r="201" spans="1:6" ht="14.25">
      <c r="A201" s="174" t="s">
        <v>84</v>
      </c>
      <c r="B201" s="175">
        <v>462883.57</v>
      </c>
      <c r="C201" s="175">
        <v>401046.12</v>
      </c>
      <c r="D201" s="175">
        <v>178441.17</v>
      </c>
      <c r="E201" s="166">
        <f t="shared" si="8"/>
        <v>0.5923534325750094</v>
      </c>
      <c r="F201" s="176">
        <v>685488.52</v>
      </c>
    </row>
    <row r="202" spans="1:6" ht="14.25">
      <c r="A202" s="174" t="s">
        <v>66</v>
      </c>
      <c r="B202" s="175">
        <v>696028.86</v>
      </c>
      <c r="C202" s="175">
        <v>592671.91</v>
      </c>
      <c r="D202" s="175">
        <v>532684.41</v>
      </c>
      <c r="E202" s="166">
        <f t="shared" si="8"/>
        <v>1.1008599048330736</v>
      </c>
      <c r="F202" s="176">
        <v>756016.36</v>
      </c>
    </row>
    <row r="203" spans="1:6" ht="14.25">
      <c r="A203" s="174" t="s">
        <v>33</v>
      </c>
      <c r="B203" s="175">
        <v>1140747.66</v>
      </c>
      <c r="C203" s="175">
        <v>636876.63</v>
      </c>
      <c r="D203" s="175">
        <v>523880.88</v>
      </c>
      <c r="E203" s="166">
        <f t="shared" si="8"/>
        <v>1.0412976548957973</v>
      </c>
      <c r="F203" s="176">
        <v>1253743.41</v>
      </c>
    </row>
    <row r="204" spans="1:6" ht="14.25">
      <c r="A204" s="174" t="s">
        <v>67</v>
      </c>
      <c r="B204" s="175">
        <v>356226.84</v>
      </c>
      <c r="C204" s="175">
        <v>378043.07</v>
      </c>
      <c r="D204" s="175">
        <v>300874.98</v>
      </c>
      <c r="E204" s="166">
        <f t="shared" si="8"/>
        <v>1.055233308724373</v>
      </c>
      <c r="F204" s="176">
        <v>433394.93</v>
      </c>
    </row>
    <row r="205" spans="1:6" ht="14.25">
      <c r="A205" s="174" t="s">
        <v>68</v>
      </c>
      <c r="B205" s="175">
        <v>265790.43</v>
      </c>
      <c r="C205" s="175">
        <v>227609.78</v>
      </c>
      <c r="D205" s="175">
        <v>180438.07</v>
      </c>
      <c r="E205" s="166">
        <f t="shared" si="8"/>
        <v>1.0027843624876387</v>
      </c>
      <c r="F205" s="176">
        <v>312962.14</v>
      </c>
    </row>
    <row r="206" spans="1:6" ht="14.25">
      <c r="A206" s="174" t="s">
        <v>56</v>
      </c>
      <c r="B206" s="175">
        <v>1383184.39</v>
      </c>
      <c r="C206" s="175">
        <v>506655.55</v>
      </c>
      <c r="D206" s="175">
        <v>213501.61</v>
      </c>
      <c r="E206" s="166">
        <f t="shared" si="8"/>
        <v>0.5150452384824812</v>
      </c>
      <c r="F206" s="176">
        <v>1676338.33</v>
      </c>
    </row>
    <row r="207" spans="1:6" ht="14.25">
      <c r="A207" s="174" t="s">
        <v>129</v>
      </c>
      <c r="B207" s="175">
        <v>0</v>
      </c>
      <c r="C207" s="175">
        <v>1388546.54</v>
      </c>
      <c r="D207" s="175">
        <v>0</v>
      </c>
      <c r="E207" s="189"/>
      <c r="F207" s="176">
        <v>1388546.54</v>
      </c>
    </row>
    <row r="208" spans="1:6" ht="14.25">
      <c r="A208" s="200" t="s">
        <v>69</v>
      </c>
      <c r="B208" s="198">
        <v>429976.9</v>
      </c>
      <c r="C208" s="198">
        <v>562788.17</v>
      </c>
      <c r="D208" s="198">
        <v>161074.82</v>
      </c>
      <c r="E208" s="199">
        <f>D208/C188</f>
        <v>0.34712698144375503</v>
      </c>
      <c r="F208" s="201">
        <v>831690.25</v>
      </c>
    </row>
    <row r="209" spans="1:6" ht="15" thickBot="1">
      <c r="A209" s="202" t="s">
        <v>130</v>
      </c>
      <c r="B209" s="196">
        <v>0</v>
      </c>
      <c r="C209" s="196">
        <v>1108322.93</v>
      </c>
      <c r="D209" s="204">
        <v>0</v>
      </c>
      <c r="E209" s="197"/>
      <c r="F209" s="203">
        <v>1108322.93</v>
      </c>
    </row>
    <row r="210" spans="1:6" ht="15" thickBot="1">
      <c r="A210" s="165" t="s">
        <v>75</v>
      </c>
      <c r="B210" s="193">
        <v>12113128.95</v>
      </c>
      <c r="C210" s="193">
        <v>10914826.21</v>
      </c>
      <c r="D210" s="193">
        <v>5608294.909999999</v>
      </c>
      <c r="E210" s="194">
        <f>D210/C189</f>
        <v>0.8432450085696808</v>
      </c>
      <c r="F210" s="195">
        <v>17419660.25</v>
      </c>
    </row>
    <row r="211" ht="15" thickBot="1"/>
    <row r="212" spans="1:6" ht="29.25" thickBot="1">
      <c r="A212" s="180" t="s">
        <v>93</v>
      </c>
      <c r="B212" s="163" t="s">
        <v>81</v>
      </c>
      <c r="C212" s="163" t="s">
        <v>132</v>
      </c>
      <c r="D212" s="163" t="s">
        <v>87</v>
      </c>
      <c r="E212" s="163" t="s">
        <v>88</v>
      </c>
      <c r="F212" s="164" t="s">
        <v>58</v>
      </c>
    </row>
    <row r="213" spans="1:6" ht="14.25">
      <c r="A213" s="171" t="s">
        <v>106</v>
      </c>
      <c r="B213" s="172">
        <v>805262.74</v>
      </c>
      <c r="C213" s="172">
        <v>494240.84</v>
      </c>
      <c r="D213" s="172">
        <v>426536.16</v>
      </c>
      <c r="E213" s="166">
        <f>D213/C192</f>
        <v>0.9672840341046548</v>
      </c>
      <c r="F213" s="173">
        <v>872967.42</v>
      </c>
    </row>
    <row r="214" spans="1:6" ht="14.25">
      <c r="A214" s="174" t="s">
        <v>61</v>
      </c>
      <c r="B214" s="175">
        <v>1253792.32</v>
      </c>
      <c r="C214" s="175">
        <v>953037.71</v>
      </c>
      <c r="D214" s="175">
        <v>831995.14</v>
      </c>
      <c r="E214" s="166">
        <f aca="true" t="shared" si="9" ref="E214:E231">D214/C193</f>
        <v>0.9904407151223729</v>
      </c>
      <c r="F214" s="176">
        <v>1374834.89</v>
      </c>
    </row>
    <row r="215" spans="1:6" ht="14.25">
      <c r="A215" s="174" t="s">
        <v>62</v>
      </c>
      <c r="B215" s="175">
        <v>2503396.97</v>
      </c>
      <c r="C215" s="175">
        <v>932611.51</v>
      </c>
      <c r="D215" s="175">
        <v>798841.13</v>
      </c>
      <c r="E215" s="166">
        <f t="shared" si="9"/>
        <v>1.0060676432560012</v>
      </c>
      <c r="F215" s="176">
        <v>2637167.35</v>
      </c>
    </row>
    <row r="216" spans="1:6" ht="14.25">
      <c r="A216" s="174" t="s">
        <v>63</v>
      </c>
      <c r="B216" s="175">
        <v>1023914.86</v>
      </c>
      <c r="C216" s="175">
        <v>712853.89</v>
      </c>
      <c r="D216" s="175">
        <v>596553.92</v>
      </c>
      <c r="E216" s="166">
        <f t="shared" si="9"/>
        <v>0.924350221547419</v>
      </c>
      <c r="F216" s="176">
        <v>1140214.83</v>
      </c>
    </row>
    <row r="217" spans="1:6" ht="14.25">
      <c r="A217" s="174" t="s">
        <v>64</v>
      </c>
      <c r="B217" s="175">
        <v>1248588.68</v>
      </c>
      <c r="C217" s="175">
        <v>679725.54</v>
      </c>
      <c r="D217" s="175">
        <v>613694.92</v>
      </c>
      <c r="E217" s="166">
        <f t="shared" si="9"/>
        <v>0.9751997205537858</v>
      </c>
      <c r="F217" s="176">
        <v>1314619.3</v>
      </c>
    </row>
    <row r="218" spans="1:6" ht="14.25">
      <c r="A218" s="174" t="s">
        <v>1</v>
      </c>
      <c r="B218" s="175">
        <v>513441.48</v>
      </c>
      <c r="C218" s="175">
        <v>457053.49</v>
      </c>
      <c r="D218" s="175">
        <v>411849.54</v>
      </c>
      <c r="E218" s="166">
        <f t="shared" si="9"/>
        <v>1.0008274909745598</v>
      </c>
      <c r="F218" s="176">
        <v>558645.43</v>
      </c>
    </row>
    <row r="219" spans="1:6" ht="14.25">
      <c r="A219" s="174" t="s">
        <v>65</v>
      </c>
      <c r="B219" s="175">
        <v>256317.41</v>
      </c>
      <c r="C219" s="175">
        <v>247337.14</v>
      </c>
      <c r="D219" s="175">
        <v>207563.94</v>
      </c>
      <c r="E219" s="166">
        <f t="shared" si="9"/>
        <v>0.9398037171438297</v>
      </c>
      <c r="F219" s="176">
        <v>296090.61</v>
      </c>
    </row>
    <row r="220" spans="1:6" ht="14.25">
      <c r="A220" s="174" t="s">
        <v>49</v>
      </c>
      <c r="B220" s="175">
        <v>666110.83</v>
      </c>
      <c r="C220" s="175">
        <v>566649.8</v>
      </c>
      <c r="D220" s="175">
        <v>405789.86</v>
      </c>
      <c r="E220" s="166">
        <f t="shared" si="9"/>
        <v>0.7001897893040385</v>
      </c>
      <c r="F220" s="176">
        <v>826970.77</v>
      </c>
    </row>
    <row r="221" spans="1:6" ht="14.25">
      <c r="A221" s="174" t="s">
        <v>50</v>
      </c>
      <c r="B221" s="175">
        <v>702331.55</v>
      </c>
      <c r="C221" s="175">
        <v>450513.26</v>
      </c>
      <c r="D221" s="175">
        <v>389128.06</v>
      </c>
      <c r="E221" s="166">
        <f t="shared" si="9"/>
        <v>0.7066504266827506</v>
      </c>
      <c r="F221" s="176">
        <v>763716.75</v>
      </c>
    </row>
    <row r="222" spans="1:6" ht="14.25">
      <c r="A222" s="174" t="s">
        <v>84</v>
      </c>
      <c r="B222" s="175">
        <v>685488.52</v>
      </c>
      <c r="C222" s="175">
        <v>431808.64</v>
      </c>
      <c r="D222" s="175">
        <v>328877.74</v>
      </c>
      <c r="E222" s="166">
        <f t="shared" si="9"/>
        <v>0.8200496740873593</v>
      </c>
      <c r="F222" s="176">
        <v>788419.42</v>
      </c>
    </row>
    <row r="223" spans="1:6" ht="14.25">
      <c r="A223" s="174" t="s">
        <v>66</v>
      </c>
      <c r="B223" s="175">
        <v>756016.36</v>
      </c>
      <c r="C223" s="175">
        <v>674621.75</v>
      </c>
      <c r="D223" s="175">
        <v>493585.21</v>
      </c>
      <c r="E223" s="166">
        <f t="shared" si="9"/>
        <v>0.8328135713400016</v>
      </c>
      <c r="F223" s="176">
        <v>937052.9</v>
      </c>
    </row>
    <row r="224" spans="1:6" ht="14.25">
      <c r="A224" s="174" t="s">
        <v>33</v>
      </c>
      <c r="B224" s="175">
        <v>1253743.41</v>
      </c>
      <c r="C224" s="175">
        <v>709605.32</v>
      </c>
      <c r="D224" s="175">
        <v>608622.76</v>
      </c>
      <c r="E224" s="166">
        <f t="shared" si="9"/>
        <v>0.9556368240423581</v>
      </c>
      <c r="F224" s="176">
        <v>1354725.97</v>
      </c>
    </row>
    <row r="225" spans="1:6" ht="14.25">
      <c r="A225" s="174" t="s">
        <v>67</v>
      </c>
      <c r="B225" s="175">
        <v>433394.93</v>
      </c>
      <c r="C225" s="175">
        <v>413091.02</v>
      </c>
      <c r="D225" s="175">
        <v>337024.28</v>
      </c>
      <c r="E225" s="166">
        <f t="shared" si="9"/>
        <v>0.8914970455615018</v>
      </c>
      <c r="F225" s="176">
        <v>509461.67</v>
      </c>
    </row>
    <row r="226" spans="1:6" ht="14.25">
      <c r="A226" s="174" t="s">
        <v>68</v>
      </c>
      <c r="B226" s="175">
        <v>312962.14</v>
      </c>
      <c r="C226" s="175">
        <v>248709.92</v>
      </c>
      <c r="D226" s="175">
        <v>238683.39</v>
      </c>
      <c r="E226" s="166">
        <f t="shared" si="9"/>
        <v>1.0486517319247004</v>
      </c>
      <c r="F226" s="176">
        <v>322988.67</v>
      </c>
    </row>
    <row r="227" spans="1:6" ht="14.25">
      <c r="A227" s="174" t="s">
        <v>56</v>
      </c>
      <c r="B227" s="175">
        <v>1676338.33</v>
      </c>
      <c r="C227" s="175">
        <v>670020.12</v>
      </c>
      <c r="D227" s="175">
        <v>428324.12</v>
      </c>
      <c r="E227" s="166">
        <f t="shared" si="9"/>
        <v>0.8453951012675179</v>
      </c>
      <c r="F227" s="176">
        <v>1918034.33</v>
      </c>
    </row>
    <row r="228" spans="1:6" ht="14.25">
      <c r="A228" s="174" t="s">
        <v>129</v>
      </c>
      <c r="B228" s="175">
        <v>1388546.54</v>
      </c>
      <c r="C228" s="175">
        <v>1507539.25</v>
      </c>
      <c r="D228" s="175">
        <v>374454.44</v>
      </c>
      <c r="E228" s="166">
        <f t="shared" si="9"/>
        <v>0.2696736689862768</v>
      </c>
      <c r="F228" s="176">
        <v>2521631.35</v>
      </c>
    </row>
    <row r="229" spans="1:6" ht="14.25">
      <c r="A229" s="200" t="s">
        <v>130</v>
      </c>
      <c r="B229" s="198">
        <v>1108322.93</v>
      </c>
      <c r="C229" s="198">
        <v>801635.66</v>
      </c>
      <c r="D229" s="198">
        <v>548231.76</v>
      </c>
      <c r="E229" s="166">
        <f t="shared" si="9"/>
        <v>0.9741351883782489</v>
      </c>
      <c r="F229" s="201">
        <v>1361726.83</v>
      </c>
    </row>
    <row r="230" spans="1:6" ht="15" thickBot="1">
      <c r="A230" s="205" t="s">
        <v>69</v>
      </c>
      <c r="B230" s="206">
        <v>831690.25</v>
      </c>
      <c r="C230" s="206">
        <v>664941.48</v>
      </c>
      <c r="D230" s="207">
        <v>414178.06</v>
      </c>
      <c r="E230" s="167">
        <f t="shared" si="9"/>
        <v>0.37369799792917757</v>
      </c>
      <c r="F230" s="208">
        <v>1082453.67</v>
      </c>
    </row>
    <row r="231" spans="1:6" ht="15" thickBot="1">
      <c r="A231" s="165" t="s">
        <v>75</v>
      </c>
      <c r="B231" s="193">
        <f>SUM(B213:B230)</f>
        <v>17419660.25</v>
      </c>
      <c r="C231" s="193">
        <f>SUM(C213:C230)</f>
        <v>11615996.34</v>
      </c>
      <c r="D231" s="193">
        <f>SUM(D213:D230)</f>
        <v>8453934.43</v>
      </c>
      <c r="E231" s="209">
        <f t="shared" si="9"/>
        <v>0.7745367876086411</v>
      </c>
      <c r="F231" s="195">
        <f>SUM(F213:F230)</f>
        <v>20581722.160000004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8"/>
  <sheetViews>
    <sheetView zoomScale="115" zoomScaleNormal="115" zoomScalePageLayoutView="0" workbookViewId="0" topLeftCell="A201">
      <selection activeCell="E217" sqref="E217"/>
    </sheetView>
  </sheetViews>
  <sheetFormatPr defaultColWidth="9.140625" defaultRowHeight="15" outlineLevelRow="1"/>
  <cols>
    <col min="1" max="1" width="13.00390625" style="71" customWidth="1"/>
    <col min="2" max="2" width="14.7109375" style="106" customWidth="1"/>
    <col min="3" max="3" width="13.00390625" style="120" hidden="1" customWidth="1"/>
    <col min="4" max="4" width="11.28125" style="120" hidden="1" customWidth="1"/>
    <col min="5" max="5" width="13.7109375" style="106" customWidth="1"/>
    <col min="6" max="6" width="13.28125" style="106" customWidth="1"/>
    <col min="7" max="7" width="15.140625" style="114" customWidth="1"/>
    <col min="8" max="8" width="15.8515625" style="106" customWidth="1"/>
    <col min="9" max="9" width="9.140625" style="71" customWidth="1"/>
    <col min="10" max="10" width="13.140625" style="71" customWidth="1"/>
    <col min="11" max="11" width="9.28125" style="71" customWidth="1"/>
    <col min="12" max="16384" width="9.140625" style="71" customWidth="1"/>
  </cols>
  <sheetData>
    <row r="1" spans="1:8" ht="17.25" customHeight="1" thickBot="1">
      <c r="A1" s="255" t="s">
        <v>14</v>
      </c>
      <c r="B1" s="255"/>
      <c r="C1" s="255"/>
      <c r="D1" s="255"/>
      <c r="E1" s="255"/>
      <c r="F1" s="255"/>
      <c r="G1" s="255"/>
      <c r="H1" s="255"/>
    </row>
    <row r="2" spans="1:8" s="73" customFormat="1" ht="32.25" customHeight="1" hidden="1" outlineLevel="1" thickBot="1">
      <c r="A2" s="72" t="s">
        <v>46</v>
      </c>
      <c r="B2" s="118" t="s">
        <v>10</v>
      </c>
      <c r="C2" s="119" t="s">
        <v>6</v>
      </c>
      <c r="D2" s="119" t="s">
        <v>7</v>
      </c>
      <c r="E2" s="118" t="s">
        <v>6</v>
      </c>
      <c r="F2" s="118" t="s">
        <v>8</v>
      </c>
      <c r="G2" s="136" t="s">
        <v>12</v>
      </c>
      <c r="H2" s="121" t="s">
        <v>11</v>
      </c>
    </row>
    <row r="3" spans="1:8" ht="14.25" hidden="1" outlineLevel="1" thickBot="1">
      <c r="A3" s="74" t="s">
        <v>32</v>
      </c>
      <c r="B3" s="75">
        <v>776656.3599999998</v>
      </c>
      <c r="C3" s="76"/>
      <c r="D3" s="76"/>
      <c r="E3" s="75">
        <v>409534.35</v>
      </c>
      <c r="F3" s="75">
        <v>432725.32</v>
      </c>
      <c r="G3" s="77">
        <v>1.05744919470193</v>
      </c>
      <c r="H3" s="78">
        <f>B3+E3-F3</f>
        <v>753465.3899999997</v>
      </c>
    </row>
    <row r="4" spans="1:8" ht="14.25" hidden="1" outlineLevel="1" thickBot="1">
      <c r="A4" s="79" t="s">
        <v>2</v>
      </c>
      <c r="B4" s="80">
        <v>1373243.1100000013</v>
      </c>
      <c r="C4" s="81"/>
      <c r="D4" s="81"/>
      <c r="E4" s="82">
        <v>864738.82</v>
      </c>
      <c r="F4" s="82">
        <v>859417.33</v>
      </c>
      <c r="G4" s="83">
        <v>1.0748412208629352</v>
      </c>
      <c r="H4" s="84">
        <f aca="true" t="shared" si="0" ref="H4:H13">B4+E4-F4</f>
        <v>1378564.600000001</v>
      </c>
    </row>
    <row r="5" spans="1:8" ht="14.25" hidden="1" outlineLevel="1" thickBot="1">
      <c r="A5" s="85" t="s">
        <v>3</v>
      </c>
      <c r="B5" s="86">
        <v>2600864.979999999</v>
      </c>
      <c r="C5" s="87"/>
      <c r="D5" s="87"/>
      <c r="E5" s="88">
        <v>853836.79</v>
      </c>
      <c r="F5" s="88">
        <v>732375.39</v>
      </c>
      <c r="G5" s="89">
        <v>0.8905339853548443</v>
      </c>
      <c r="H5" s="90">
        <f t="shared" si="0"/>
        <v>2722326.379999999</v>
      </c>
    </row>
    <row r="6" spans="1:8" ht="14.25" hidden="1" outlineLevel="1" thickBot="1">
      <c r="A6" s="91" t="s">
        <v>0</v>
      </c>
      <c r="B6" s="80">
        <v>961234.0700000005</v>
      </c>
      <c r="C6" s="92"/>
      <c r="D6" s="92"/>
      <c r="E6" s="80">
        <v>602673.35</v>
      </c>
      <c r="F6" s="80">
        <v>709507.75</v>
      </c>
      <c r="G6" s="83">
        <v>1.1949012344500123</v>
      </c>
      <c r="H6" s="84">
        <f t="shared" si="0"/>
        <v>854399.6700000004</v>
      </c>
    </row>
    <row r="7" spans="1:8" ht="14.25" hidden="1" outlineLevel="1" thickBot="1">
      <c r="A7" s="91" t="s">
        <v>47</v>
      </c>
      <c r="B7" s="80">
        <v>1577556.4900000002</v>
      </c>
      <c r="C7" s="92"/>
      <c r="D7" s="92"/>
      <c r="E7" s="80">
        <v>556120.89</v>
      </c>
      <c r="F7" s="80">
        <v>496006.47</v>
      </c>
      <c r="G7" s="83">
        <v>0.9394698387047925</v>
      </c>
      <c r="H7" s="84">
        <f t="shared" si="0"/>
        <v>1637670.9100000004</v>
      </c>
    </row>
    <row r="8" spans="1:8" ht="14.25" hidden="1" outlineLevel="1" thickBot="1">
      <c r="A8" s="79" t="s">
        <v>1</v>
      </c>
      <c r="B8" s="80">
        <v>560354.3400000001</v>
      </c>
      <c r="C8" s="81"/>
      <c r="D8" s="81"/>
      <c r="E8" s="82">
        <v>414493.24</v>
      </c>
      <c r="F8" s="82">
        <v>390230.08</v>
      </c>
      <c r="G8" s="83">
        <v>0.9442434553026653</v>
      </c>
      <c r="H8" s="84">
        <f t="shared" si="0"/>
        <v>584617.5</v>
      </c>
    </row>
    <row r="9" spans="1:8" ht="14.25" hidden="1" outlineLevel="1" thickBot="1">
      <c r="A9" s="79" t="s">
        <v>9</v>
      </c>
      <c r="B9" s="80">
        <v>264367.9399999999</v>
      </c>
      <c r="C9" s="81"/>
      <c r="D9" s="81"/>
      <c r="E9" s="82">
        <v>210598.59</v>
      </c>
      <c r="F9" s="82">
        <v>175070.78</v>
      </c>
      <c r="G9" s="83">
        <v>0.8604106323024244</v>
      </c>
      <c r="H9" s="84">
        <f t="shared" si="0"/>
        <v>299895.7499999999</v>
      </c>
    </row>
    <row r="10" spans="1:8" ht="14.25" hidden="1" outlineLevel="1" thickBot="1">
      <c r="A10" s="79" t="s">
        <v>16</v>
      </c>
      <c r="B10" s="80">
        <v>814818.2199999995</v>
      </c>
      <c r="C10" s="81"/>
      <c r="D10" s="81"/>
      <c r="E10" s="82">
        <v>589403.09</v>
      </c>
      <c r="F10" s="82">
        <v>526968.57</v>
      </c>
      <c r="G10" s="83">
        <v>0.9512421246398984</v>
      </c>
      <c r="H10" s="84">
        <f t="shared" si="0"/>
        <v>877252.7399999996</v>
      </c>
    </row>
    <row r="11" spans="1:8" ht="14.25" hidden="1" outlineLevel="1" thickBot="1">
      <c r="A11" s="93" t="s">
        <v>33</v>
      </c>
      <c r="B11" s="80">
        <v>1507677.300000001</v>
      </c>
      <c r="C11" s="81"/>
      <c r="D11" s="81"/>
      <c r="E11" s="82">
        <v>619814.12</v>
      </c>
      <c r="F11" s="82">
        <v>466138.37</v>
      </c>
      <c r="G11" s="83">
        <v>0.8179065162605241</v>
      </c>
      <c r="H11" s="84">
        <f t="shared" si="0"/>
        <v>1661353.0500000007</v>
      </c>
    </row>
    <row r="12" spans="1:8" ht="14.25" hidden="1" outlineLevel="1" thickBot="1">
      <c r="A12" s="93" t="s">
        <v>5</v>
      </c>
      <c r="B12" s="80">
        <v>481855.63000000035</v>
      </c>
      <c r="C12" s="81"/>
      <c r="D12" s="81"/>
      <c r="E12" s="82">
        <v>363425.04</v>
      </c>
      <c r="F12" s="82">
        <v>342574.09</v>
      </c>
      <c r="G12" s="83">
        <v>1.1679047700381473</v>
      </c>
      <c r="H12" s="84">
        <f t="shared" si="0"/>
        <v>502706.58000000037</v>
      </c>
    </row>
    <row r="13" spans="1:8" ht="14.25" hidden="1" outlineLevel="1" thickBot="1">
      <c r="A13" s="93" t="s">
        <v>34</v>
      </c>
      <c r="B13" s="94">
        <v>356644.4</v>
      </c>
      <c r="C13" s="95"/>
      <c r="D13" s="95"/>
      <c r="E13" s="96">
        <v>215407.14</v>
      </c>
      <c r="F13" s="96">
        <v>218962.48</v>
      </c>
      <c r="G13" s="97">
        <v>1.0678273354069314</v>
      </c>
      <c r="H13" s="98">
        <f t="shared" si="0"/>
        <v>353089.06000000006</v>
      </c>
    </row>
    <row r="14" spans="1:8" ht="24.75" customHeight="1" hidden="1" outlineLevel="1" thickBot="1">
      <c r="A14" s="99" t="s">
        <v>13</v>
      </c>
      <c r="B14" s="100">
        <v>11275272.840000002</v>
      </c>
      <c r="C14" s="100">
        <f>SUM(C3:C13)</f>
        <v>0</v>
      </c>
      <c r="D14" s="100">
        <f>SUM(D3:D13)</f>
        <v>0</v>
      </c>
      <c r="E14" s="100">
        <f>SUM(E3:E13)</f>
        <v>5700045.42</v>
      </c>
      <c r="F14" s="100">
        <f>SUM(F3:F13)</f>
        <v>5349976.63</v>
      </c>
      <c r="G14" s="101">
        <v>0.9922144173965507</v>
      </c>
      <c r="H14" s="102">
        <f>SUM(H3:H13)</f>
        <v>11625341.63</v>
      </c>
    </row>
    <row r="15" spans="1:8" s="73" customFormat="1" ht="32.25" customHeight="1" collapsed="1" thickBot="1">
      <c r="A15" s="72" t="s">
        <v>48</v>
      </c>
      <c r="B15" s="118" t="s">
        <v>10</v>
      </c>
      <c r="C15" s="119" t="s">
        <v>6</v>
      </c>
      <c r="D15" s="119" t="s">
        <v>7</v>
      </c>
      <c r="E15" s="118" t="s">
        <v>6</v>
      </c>
      <c r="F15" s="118" t="s">
        <v>8</v>
      </c>
      <c r="G15" s="136" t="s">
        <v>12</v>
      </c>
      <c r="H15" s="121" t="s">
        <v>11</v>
      </c>
    </row>
    <row r="16" spans="1:8" ht="13.5">
      <c r="A16" s="74" t="s">
        <v>32</v>
      </c>
      <c r="B16" s="75">
        <f aca="true" t="shared" si="1" ref="B16:B21">H3</f>
        <v>753465.3899999997</v>
      </c>
      <c r="C16" s="76"/>
      <c r="D16" s="76"/>
      <c r="E16" s="104">
        <v>444170.28</v>
      </c>
      <c r="F16" s="104">
        <v>277735.16</v>
      </c>
      <c r="G16" s="77">
        <f aca="true" t="shared" si="2" ref="G16:G21">F16/E3</f>
        <v>0.6781730519063908</v>
      </c>
      <c r="H16" s="78">
        <f>B16+E16-F16</f>
        <v>919900.5099999998</v>
      </c>
    </row>
    <row r="17" spans="1:8" ht="13.5">
      <c r="A17" s="79" t="s">
        <v>2</v>
      </c>
      <c r="B17" s="82">
        <f t="shared" si="1"/>
        <v>1378564.600000001</v>
      </c>
      <c r="C17" s="81"/>
      <c r="D17" s="81"/>
      <c r="E17" s="70">
        <v>899102.27</v>
      </c>
      <c r="F17" s="70">
        <v>706890.22</v>
      </c>
      <c r="G17" s="83">
        <f t="shared" si="2"/>
        <v>0.8174609531233952</v>
      </c>
      <c r="H17" s="84">
        <f aca="true" t="shared" si="3" ref="H17:H28">B17+E17-F17</f>
        <v>1570776.650000001</v>
      </c>
    </row>
    <row r="18" spans="1:8" ht="14.25" thickBot="1">
      <c r="A18" s="85" t="s">
        <v>3</v>
      </c>
      <c r="B18" s="88">
        <f t="shared" si="1"/>
        <v>2722326.379999999</v>
      </c>
      <c r="C18" s="87"/>
      <c r="D18" s="87"/>
      <c r="E18" s="105">
        <v>911026.03</v>
      </c>
      <c r="F18" s="105">
        <v>725584.97</v>
      </c>
      <c r="G18" s="89">
        <f t="shared" si="2"/>
        <v>0.8497935185013519</v>
      </c>
      <c r="H18" s="90">
        <f t="shared" si="3"/>
        <v>2907767.4399999995</v>
      </c>
    </row>
    <row r="19" spans="1:8" ht="13.5">
      <c r="A19" s="91" t="s">
        <v>0</v>
      </c>
      <c r="B19" s="80">
        <f t="shared" si="1"/>
        <v>854399.6700000004</v>
      </c>
      <c r="C19" s="92"/>
      <c r="D19" s="92"/>
      <c r="E19" s="103">
        <v>627395.15</v>
      </c>
      <c r="F19" s="103">
        <v>572934.24</v>
      </c>
      <c r="G19" s="83">
        <f t="shared" si="2"/>
        <v>0.9506546788571288</v>
      </c>
      <c r="H19" s="84">
        <f t="shared" si="3"/>
        <v>908860.5800000003</v>
      </c>
    </row>
    <row r="20" spans="1:8" ht="13.5">
      <c r="A20" s="91" t="s">
        <v>47</v>
      </c>
      <c r="B20" s="80">
        <f t="shared" si="1"/>
        <v>1637670.9100000004</v>
      </c>
      <c r="C20" s="92"/>
      <c r="D20" s="92"/>
      <c r="E20" s="70">
        <v>583157.09</v>
      </c>
      <c r="F20" s="70">
        <v>334049.79</v>
      </c>
      <c r="G20" s="83">
        <f t="shared" si="2"/>
        <v>0.6006783704888338</v>
      </c>
      <c r="H20" s="84">
        <f t="shared" si="3"/>
        <v>1886778.2100000004</v>
      </c>
    </row>
    <row r="21" spans="1:8" ht="15.75" customHeight="1">
      <c r="A21" s="79" t="s">
        <v>1</v>
      </c>
      <c r="B21" s="82">
        <f t="shared" si="1"/>
        <v>584617.5</v>
      </c>
      <c r="C21" s="81"/>
      <c r="D21" s="81"/>
      <c r="E21" s="70">
        <v>436421.85</v>
      </c>
      <c r="F21" s="70">
        <v>384912.53</v>
      </c>
      <c r="G21" s="83">
        <f t="shared" si="2"/>
        <v>0.928634035141321</v>
      </c>
      <c r="H21" s="84">
        <f t="shared" si="3"/>
        <v>636126.82</v>
      </c>
    </row>
    <row r="22" spans="1:8" ht="13.5">
      <c r="A22" s="79" t="s">
        <v>9</v>
      </c>
      <c r="B22" s="82">
        <f>H9</f>
        <v>299895.7499999999</v>
      </c>
      <c r="C22" s="81"/>
      <c r="D22" s="81"/>
      <c r="E22" s="70">
        <v>224062.56</v>
      </c>
      <c r="F22" s="70">
        <v>168921.03</v>
      </c>
      <c r="G22" s="83">
        <f>F22/E9</f>
        <v>0.8020995297261961</v>
      </c>
      <c r="H22" s="84">
        <f>B22+E22-F22</f>
        <v>355037.2799999999</v>
      </c>
    </row>
    <row r="23" spans="1:8" ht="13.5">
      <c r="A23" s="79" t="s">
        <v>49</v>
      </c>
      <c r="B23" s="82">
        <v>0</v>
      </c>
      <c r="C23" s="81"/>
      <c r="D23" s="81"/>
      <c r="E23" s="70">
        <v>502745.77</v>
      </c>
      <c r="F23" s="70">
        <v>0</v>
      </c>
      <c r="G23" s="83">
        <v>0</v>
      </c>
      <c r="H23" s="84">
        <f>B23+E23-F23</f>
        <v>502745.77</v>
      </c>
    </row>
    <row r="24" spans="1:8" ht="13.5">
      <c r="A24" s="79" t="s">
        <v>50</v>
      </c>
      <c r="B24" s="82">
        <v>0</v>
      </c>
      <c r="C24" s="81"/>
      <c r="D24" s="81"/>
      <c r="E24" s="70">
        <v>512557.18</v>
      </c>
      <c r="F24" s="70">
        <v>0</v>
      </c>
      <c r="G24" s="83">
        <v>0</v>
      </c>
      <c r="H24" s="84">
        <f>B24+E24-F24</f>
        <v>512557.18</v>
      </c>
    </row>
    <row r="25" spans="1:8" ht="13.5">
      <c r="A25" s="79" t="s">
        <v>16</v>
      </c>
      <c r="B25" s="82">
        <f>H10</f>
        <v>877252.7399999996</v>
      </c>
      <c r="C25" s="81"/>
      <c r="D25" s="81"/>
      <c r="E25" s="70">
        <v>603389.89</v>
      </c>
      <c r="F25" s="70">
        <v>604694.09</v>
      </c>
      <c r="G25" s="83">
        <f>F25/E10</f>
        <v>1.0259431961919303</v>
      </c>
      <c r="H25" s="84">
        <f t="shared" si="3"/>
        <v>875948.5399999997</v>
      </c>
    </row>
    <row r="26" spans="1:8" ht="13.5">
      <c r="A26" s="93" t="s">
        <v>33</v>
      </c>
      <c r="B26" s="82">
        <f>H11</f>
        <v>1661353.0500000007</v>
      </c>
      <c r="C26" s="81"/>
      <c r="D26" s="81"/>
      <c r="E26" s="70">
        <v>624478.68</v>
      </c>
      <c r="F26" s="70">
        <v>552596.51</v>
      </c>
      <c r="G26" s="83">
        <f>F26/E11</f>
        <v>0.8915519865859138</v>
      </c>
      <c r="H26" s="84">
        <f t="shared" si="3"/>
        <v>1733235.220000001</v>
      </c>
    </row>
    <row r="27" spans="1:8" ht="14.25" customHeight="1">
      <c r="A27" s="93" t="s">
        <v>5</v>
      </c>
      <c r="B27" s="82">
        <f>H12</f>
        <v>502706.58000000037</v>
      </c>
      <c r="C27" s="81"/>
      <c r="D27" s="81"/>
      <c r="E27" s="70">
        <v>370436.07</v>
      </c>
      <c r="F27" s="70">
        <v>314181.32</v>
      </c>
      <c r="G27" s="83">
        <f>F27/E12</f>
        <v>0.8645010261263231</v>
      </c>
      <c r="H27" s="84">
        <f t="shared" si="3"/>
        <v>558961.3300000003</v>
      </c>
    </row>
    <row r="28" spans="1:8" ht="14.25" thickBot="1">
      <c r="A28" s="93" t="s">
        <v>34</v>
      </c>
      <c r="B28" s="96">
        <f>H13</f>
        <v>353089.06000000006</v>
      </c>
      <c r="C28" s="95"/>
      <c r="D28" s="95"/>
      <c r="E28" s="70">
        <v>221485.31</v>
      </c>
      <c r="F28" s="70">
        <v>189446.45</v>
      </c>
      <c r="G28" s="97">
        <f>F28/E13</f>
        <v>0.8794808287227619</v>
      </c>
      <c r="H28" s="98">
        <f t="shared" si="3"/>
        <v>385127.9200000001</v>
      </c>
    </row>
    <row r="29" spans="1:8" ht="14.25" hidden="1" thickBot="1">
      <c r="A29" s="108"/>
      <c r="B29" s="94"/>
      <c r="C29" s="109"/>
      <c r="D29" s="109"/>
      <c r="E29" s="110"/>
      <c r="F29" s="110"/>
      <c r="G29" s="97"/>
      <c r="H29" s="98"/>
    </row>
    <row r="30" spans="1:8" ht="24.75" customHeight="1" thickBot="1">
      <c r="A30" s="99" t="s">
        <v>13</v>
      </c>
      <c r="B30" s="100">
        <f>SUM(B16:B28)</f>
        <v>11625341.63</v>
      </c>
      <c r="C30" s="100">
        <f>SUM(C16:C28)</f>
        <v>0</v>
      </c>
      <c r="D30" s="100">
        <f>SUM(D16:D28)</f>
        <v>0</v>
      </c>
      <c r="E30" s="100">
        <f>SUM(E16:E28)</f>
        <v>6960428.129999999</v>
      </c>
      <c r="F30" s="100">
        <f>SUM(F16:F28)</f>
        <v>4831946.3100000005</v>
      </c>
      <c r="G30" s="101">
        <f>F30/E14</f>
        <v>0.8477031240919481</v>
      </c>
      <c r="H30" s="102">
        <f>SUM(H16:H28)</f>
        <v>13753823.45</v>
      </c>
    </row>
    <row r="31" ht="14.25" thickBot="1"/>
    <row r="32" spans="1:8" s="73" customFormat="1" ht="32.25" customHeight="1" collapsed="1" thickBot="1">
      <c r="A32" s="72" t="s">
        <v>51</v>
      </c>
      <c r="B32" s="118" t="s">
        <v>10</v>
      </c>
      <c r="C32" s="119" t="s">
        <v>6</v>
      </c>
      <c r="D32" s="119" t="s">
        <v>7</v>
      </c>
      <c r="E32" s="118" t="s">
        <v>6</v>
      </c>
      <c r="F32" s="118" t="s">
        <v>8</v>
      </c>
      <c r="G32" s="136" t="s">
        <v>12</v>
      </c>
      <c r="H32" s="121" t="s">
        <v>11</v>
      </c>
    </row>
    <row r="33" spans="1:10" ht="13.5">
      <c r="A33" s="74" t="s">
        <v>32</v>
      </c>
      <c r="B33" s="104">
        <f aca="true" t="shared" si="4" ref="B33:B38">H16</f>
        <v>919900.5099999998</v>
      </c>
      <c r="C33" s="76"/>
      <c r="D33" s="76"/>
      <c r="E33" s="107">
        <v>461774.99</v>
      </c>
      <c r="F33" s="107">
        <v>344210.37</v>
      </c>
      <c r="G33" s="77">
        <f aca="true" t="shared" si="5" ref="G33:G45">F33/E16</f>
        <v>0.7749513767557793</v>
      </c>
      <c r="H33" s="78">
        <f aca="true" t="shared" si="6" ref="H33:H45">B33+E33-F33</f>
        <v>1037465.1299999998</v>
      </c>
      <c r="J33" s="106"/>
    </row>
    <row r="34" spans="1:10" ht="13.5">
      <c r="A34" s="79" t="s">
        <v>2</v>
      </c>
      <c r="B34" s="70">
        <f t="shared" si="4"/>
        <v>1570776.650000001</v>
      </c>
      <c r="C34" s="81"/>
      <c r="D34" s="81"/>
      <c r="E34" s="107">
        <v>888873.96</v>
      </c>
      <c r="F34" s="107">
        <v>762337.72</v>
      </c>
      <c r="G34" s="83">
        <f t="shared" si="5"/>
        <v>0.8478876602102228</v>
      </c>
      <c r="H34" s="84">
        <f t="shared" si="6"/>
        <v>1697312.8900000013</v>
      </c>
      <c r="J34" s="106"/>
    </row>
    <row r="35" spans="1:10" ht="14.25" thickBot="1">
      <c r="A35" s="85" t="s">
        <v>3</v>
      </c>
      <c r="B35" s="105">
        <f t="shared" si="4"/>
        <v>2907767.4399999995</v>
      </c>
      <c r="C35" s="87"/>
      <c r="D35" s="87"/>
      <c r="E35" s="105">
        <v>882302.52</v>
      </c>
      <c r="F35" s="105">
        <v>802017.67</v>
      </c>
      <c r="G35" s="89">
        <f t="shared" si="5"/>
        <v>0.8803455045077033</v>
      </c>
      <c r="H35" s="90">
        <f t="shared" si="6"/>
        <v>2988052.2899999996</v>
      </c>
      <c r="J35" s="106"/>
    </row>
    <row r="36" spans="1:10" ht="13.5">
      <c r="A36" s="91" t="s">
        <v>0</v>
      </c>
      <c r="B36" s="103">
        <f t="shared" si="4"/>
        <v>908860.5800000003</v>
      </c>
      <c r="C36" s="92"/>
      <c r="D36" s="92"/>
      <c r="E36" s="107">
        <v>634328.95</v>
      </c>
      <c r="F36" s="107">
        <v>563617.8</v>
      </c>
      <c r="G36" s="83">
        <f t="shared" si="5"/>
        <v>0.8983458032788427</v>
      </c>
      <c r="H36" s="84">
        <f t="shared" si="6"/>
        <v>979571.7300000002</v>
      </c>
      <c r="J36" s="106"/>
    </row>
    <row r="37" spans="1:10" ht="13.5">
      <c r="A37" s="91" t="s">
        <v>47</v>
      </c>
      <c r="B37" s="70">
        <f t="shared" si="4"/>
        <v>1886778.2100000004</v>
      </c>
      <c r="C37" s="92"/>
      <c r="D37" s="92"/>
      <c r="E37" s="107">
        <v>588892.63</v>
      </c>
      <c r="F37" s="107">
        <v>529182.09</v>
      </c>
      <c r="G37" s="83">
        <f t="shared" si="5"/>
        <v>0.9074434643330839</v>
      </c>
      <c r="H37" s="84">
        <f>B37+E37-F37</f>
        <v>1946488.7500000005</v>
      </c>
      <c r="J37" s="106"/>
    </row>
    <row r="38" spans="1:10" ht="13.5">
      <c r="A38" s="79" t="s">
        <v>1</v>
      </c>
      <c r="B38" s="70">
        <f t="shared" si="4"/>
        <v>636126.82</v>
      </c>
      <c r="C38" s="81"/>
      <c r="D38" s="81"/>
      <c r="E38" s="107">
        <v>436735.3</v>
      </c>
      <c r="F38" s="107">
        <v>434593.11</v>
      </c>
      <c r="G38" s="83">
        <f t="shared" si="5"/>
        <v>0.9958096965126746</v>
      </c>
      <c r="H38" s="84">
        <f>B38+E38-F38</f>
        <v>638269.0099999999</v>
      </c>
      <c r="J38" s="106"/>
    </row>
    <row r="39" spans="1:10" ht="13.5">
      <c r="A39" s="79" t="s">
        <v>9</v>
      </c>
      <c r="B39" s="70">
        <f aca="true" t="shared" si="7" ref="B39:B45">H22</f>
        <v>355037.2799999999</v>
      </c>
      <c r="C39" s="81"/>
      <c r="D39" s="81"/>
      <c r="E39" s="107">
        <v>217183.09</v>
      </c>
      <c r="F39" s="107">
        <v>184309.57</v>
      </c>
      <c r="G39" s="83">
        <f t="shared" si="5"/>
        <v>0.8225808452782116</v>
      </c>
      <c r="H39" s="84">
        <f>B39+E39-F39</f>
        <v>387910.7999999999</v>
      </c>
      <c r="J39" s="106"/>
    </row>
    <row r="40" spans="1:10" ht="13.5">
      <c r="A40" s="79" t="s">
        <v>49</v>
      </c>
      <c r="B40" s="70">
        <f t="shared" si="7"/>
        <v>502745.77</v>
      </c>
      <c r="C40" s="81"/>
      <c r="D40" s="81"/>
      <c r="E40" s="107">
        <v>334642.36</v>
      </c>
      <c r="F40" s="107">
        <v>88532.45</v>
      </c>
      <c r="G40" s="83">
        <f t="shared" si="5"/>
        <v>0.17609785160400254</v>
      </c>
      <c r="H40" s="84">
        <f t="shared" si="6"/>
        <v>748855.68</v>
      </c>
      <c r="J40" s="106"/>
    </row>
    <row r="41" spans="1:10" ht="13.5">
      <c r="A41" s="79" t="s">
        <v>50</v>
      </c>
      <c r="B41" s="70">
        <f t="shared" si="7"/>
        <v>512557.18</v>
      </c>
      <c r="C41" s="81"/>
      <c r="D41" s="81"/>
      <c r="E41" s="107">
        <v>318309.63</v>
      </c>
      <c r="F41" s="107">
        <v>25080.84</v>
      </c>
      <c r="G41" s="83">
        <f t="shared" si="5"/>
        <v>0.048932764925856666</v>
      </c>
      <c r="H41" s="84">
        <f t="shared" si="6"/>
        <v>805785.9700000001</v>
      </c>
      <c r="J41" s="106"/>
    </row>
    <row r="42" spans="1:10" ht="13.5">
      <c r="A42" s="79" t="s">
        <v>16</v>
      </c>
      <c r="B42" s="70">
        <f t="shared" si="7"/>
        <v>875948.5399999997</v>
      </c>
      <c r="C42" s="81"/>
      <c r="D42" s="81"/>
      <c r="E42" s="107">
        <v>609482.45</v>
      </c>
      <c r="F42" s="107">
        <v>562307.02</v>
      </c>
      <c r="G42" s="83">
        <f t="shared" si="5"/>
        <v>0.9319132277804655</v>
      </c>
      <c r="H42" s="84">
        <f t="shared" si="6"/>
        <v>923123.9699999997</v>
      </c>
      <c r="J42" s="106"/>
    </row>
    <row r="43" spans="1:10" ht="13.5">
      <c r="A43" s="93" t="s">
        <v>33</v>
      </c>
      <c r="B43" s="70">
        <f t="shared" si="7"/>
        <v>1733235.220000001</v>
      </c>
      <c r="C43" s="81"/>
      <c r="D43" s="81"/>
      <c r="E43" s="107">
        <v>674999.23</v>
      </c>
      <c r="F43" s="107">
        <v>452506.48</v>
      </c>
      <c r="G43" s="83">
        <f t="shared" si="5"/>
        <v>0.7246147778816083</v>
      </c>
      <c r="H43" s="84">
        <f t="shared" si="6"/>
        <v>1955727.9700000011</v>
      </c>
      <c r="J43" s="106"/>
    </row>
    <row r="44" spans="1:10" ht="13.5">
      <c r="A44" s="93" t="s">
        <v>5</v>
      </c>
      <c r="B44" s="70">
        <f t="shared" si="7"/>
        <v>558961.3300000003</v>
      </c>
      <c r="C44" s="81"/>
      <c r="D44" s="81"/>
      <c r="E44" s="107">
        <v>369095.65</v>
      </c>
      <c r="F44" s="107">
        <v>323182.04</v>
      </c>
      <c r="G44" s="83">
        <f t="shared" si="5"/>
        <v>0.8724367473178299</v>
      </c>
      <c r="H44" s="84">
        <f t="shared" si="6"/>
        <v>604874.9400000004</v>
      </c>
      <c r="J44" s="106"/>
    </row>
    <row r="45" spans="1:8" ht="13.5">
      <c r="A45" s="79" t="s">
        <v>34</v>
      </c>
      <c r="B45" s="70">
        <f t="shared" si="7"/>
        <v>385127.9200000001</v>
      </c>
      <c r="C45" s="81"/>
      <c r="D45" s="81"/>
      <c r="E45" s="107">
        <v>226010.02</v>
      </c>
      <c r="F45" s="107">
        <v>174729.78</v>
      </c>
      <c r="G45" s="112">
        <f t="shared" si="5"/>
        <v>0.788900085518087</v>
      </c>
      <c r="H45" s="113">
        <f t="shared" si="6"/>
        <v>436408.16000000003</v>
      </c>
    </row>
    <row r="46" spans="1:10" ht="14.25" thickBot="1">
      <c r="A46" s="91" t="s">
        <v>53</v>
      </c>
      <c r="B46" s="103">
        <v>0</v>
      </c>
      <c r="C46" s="92"/>
      <c r="D46" s="92"/>
      <c r="E46" s="111">
        <v>572128.98</v>
      </c>
      <c r="F46" s="103">
        <v>0</v>
      </c>
      <c r="G46" s="83"/>
      <c r="H46" s="84">
        <f>B46+E46-F46</f>
        <v>572128.98</v>
      </c>
      <c r="J46" s="106"/>
    </row>
    <row r="47" spans="1:10" ht="24.75" customHeight="1" thickBot="1">
      <c r="A47" s="99" t="s">
        <v>13</v>
      </c>
      <c r="B47" s="100">
        <f>SUM(B33:B46)</f>
        <v>13753823.45</v>
      </c>
      <c r="C47" s="100">
        <f>SUM(C33:C46)</f>
        <v>0</v>
      </c>
      <c r="D47" s="100">
        <f>SUM(D33:D46)</f>
        <v>0</v>
      </c>
      <c r="E47" s="100">
        <f>SUM(E33:E46)</f>
        <v>7214759.76</v>
      </c>
      <c r="F47" s="100">
        <f>SUM(F33:F46)</f>
        <v>5246606.9399999995</v>
      </c>
      <c r="G47" s="101">
        <f>F47/E30</f>
        <v>0.7537764692069309</v>
      </c>
      <c r="H47" s="100">
        <f>SUM(H33:H46)</f>
        <v>15721976.270000003</v>
      </c>
      <c r="J47" s="106"/>
    </row>
    <row r="48" ht="14.25" thickBot="1"/>
    <row r="49" spans="1:8" s="73" customFormat="1" ht="32.25" customHeight="1" collapsed="1" thickBot="1">
      <c r="A49" s="72" t="s">
        <v>52</v>
      </c>
      <c r="B49" s="118" t="s">
        <v>10</v>
      </c>
      <c r="C49" s="119" t="s">
        <v>6</v>
      </c>
      <c r="D49" s="119" t="s">
        <v>7</v>
      </c>
      <c r="E49" s="118" t="s">
        <v>6</v>
      </c>
      <c r="F49" s="118" t="s">
        <v>8</v>
      </c>
      <c r="G49" s="136" t="s">
        <v>12</v>
      </c>
      <c r="H49" s="121" t="s">
        <v>11</v>
      </c>
    </row>
    <row r="50" spans="1:10" ht="13.5">
      <c r="A50" s="74" t="s">
        <v>32</v>
      </c>
      <c r="B50" s="104">
        <f aca="true" t="shared" si="8" ref="B50:B63">H33</f>
        <v>1037465.1299999998</v>
      </c>
      <c r="C50" s="76"/>
      <c r="D50" s="76"/>
      <c r="E50" s="107">
        <v>373521.76</v>
      </c>
      <c r="F50" s="107">
        <v>495461.52</v>
      </c>
      <c r="G50" s="77">
        <f aca="true" t="shared" si="9" ref="G50:G64">F50/E33</f>
        <v>1.0729500963228866</v>
      </c>
      <c r="H50" s="78">
        <f aca="true" t="shared" si="10" ref="H50:H56">B50+E50-F50</f>
        <v>915525.3699999996</v>
      </c>
      <c r="J50" s="106"/>
    </row>
    <row r="51" spans="1:10" ht="13.5">
      <c r="A51" s="79" t="s">
        <v>2</v>
      </c>
      <c r="B51" s="70">
        <f t="shared" si="8"/>
        <v>1697312.8900000013</v>
      </c>
      <c r="C51" s="81"/>
      <c r="D51" s="81"/>
      <c r="E51" s="107">
        <v>778379.43</v>
      </c>
      <c r="F51" s="107">
        <v>949204.67</v>
      </c>
      <c r="G51" s="83">
        <f t="shared" si="9"/>
        <v>1.067873188680204</v>
      </c>
      <c r="H51" s="84">
        <f t="shared" si="10"/>
        <v>1526487.6500000013</v>
      </c>
      <c r="J51" s="106"/>
    </row>
    <row r="52" spans="1:10" ht="14.25" thickBot="1">
      <c r="A52" s="85" t="s">
        <v>3</v>
      </c>
      <c r="B52" s="105">
        <f t="shared" si="8"/>
        <v>2988052.2899999996</v>
      </c>
      <c r="C52" s="87"/>
      <c r="D52" s="87"/>
      <c r="E52" s="105">
        <v>770002</v>
      </c>
      <c r="F52" s="105">
        <v>1098264.52</v>
      </c>
      <c r="G52" s="89">
        <f t="shared" si="9"/>
        <v>1.2447709205228157</v>
      </c>
      <c r="H52" s="90">
        <f t="shared" si="10"/>
        <v>2659789.7699999996</v>
      </c>
      <c r="J52" s="106"/>
    </row>
    <row r="53" spans="1:10" ht="13.5">
      <c r="A53" s="91" t="s">
        <v>0</v>
      </c>
      <c r="B53" s="103">
        <f t="shared" si="8"/>
        <v>979571.7300000002</v>
      </c>
      <c r="C53" s="92"/>
      <c r="D53" s="92"/>
      <c r="E53" s="107">
        <v>557026.31</v>
      </c>
      <c r="F53" s="107">
        <v>596773.37</v>
      </c>
      <c r="G53" s="83">
        <f t="shared" si="9"/>
        <v>0.9407947879408626</v>
      </c>
      <c r="H53" s="84">
        <f t="shared" si="10"/>
        <v>939824.6700000003</v>
      </c>
      <c r="J53" s="106"/>
    </row>
    <row r="54" spans="1:10" ht="13.5">
      <c r="A54" s="91" t="s">
        <v>47</v>
      </c>
      <c r="B54" s="70">
        <f t="shared" si="8"/>
        <v>1946488.7500000005</v>
      </c>
      <c r="C54" s="92"/>
      <c r="D54" s="92"/>
      <c r="E54" s="107">
        <v>500783.16</v>
      </c>
      <c r="F54" s="107">
        <v>728874.85</v>
      </c>
      <c r="G54" s="83">
        <f t="shared" si="9"/>
        <v>1.2377041465096956</v>
      </c>
      <c r="H54" s="84">
        <f t="shared" si="10"/>
        <v>1718397.0600000005</v>
      </c>
      <c r="J54" s="106"/>
    </row>
    <row r="55" spans="1:10" ht="13.5">
      <c r="A55" s="79" t="s">
        <v>1</v>
      </c>
      <c r="B55" s="70">
        <f t="shared" si="8"/>
        <v>638269.0099999999</v>
      </c>
      <c r="C55" s="81"/>
      <c r="D55" s="81"/>
      <c r="E55" s="107">
        <v>379324.96</v>
      </c>
      <c r="F55" s="107">
        <v>572898.52</v>
      </c>
      <c r="G55" s="83">
        <f t="shared" si="9"/>
        <v>1.311775164498954</v>
      </c>
      <c r="H55" s="84">
        <f t="shared" si="10"/>
        <v>444695.44999999995</v>
      </c>
      <c r="J55" s="106"/>
    </row>
    <row r="56" spans="1:10" ht="13.5">
      <c r="A56" s="79" t="s">
        <v>9</v>
      </c>
      <c r="B56" s="70">
        <f t="shared" si="8"/>
        <v>387910.7999999999</v>
      </c>
      <c r="C56" s="81"/>
      <c r="D56" s="81"/>
      <c r="E56" s="107">
        <v>188821.7</v>
      </c>
      <c r="F56" s="107">
        <v>292599.13</v>
      </c>
      <c r="G56" s="83">
        <f t="shared" si="9"/>
        <v>1.347246371713378</v>
      </c>
      <c r="H56" s="84">
        <f t="shared" si="10"/>
        <v>284133.3699999999</v>
      </c>
      <c r="J56" s="106"/>
    </row>
    <row r="57" spans="1:10" ht="13.5">
      <c r="A57" s="79" t="s">
        <v>49</v>
      </c>
      <c r="B57" s="70">
        <f t="shared" si="8"/>
        <v>748855.68</v>
      </c>
      <c r="C57" s="81"/>
      <c r="D57" s="81"/>
      <c r="E57" s="107">
        <v>394099.23</v>
      </c>
      <c r="F57" s="107">
        <v>223419.27</v>
      </c>
      <c r="G57" s="83">
        <f t="shared" si="9"/>
        <v>0.667635950212639</v>
      </c>
      <c r="H57" s="84">
        <f aca="true" t="shared" si="11" ref="H57:H62">B57+E57-F57</f>
        <v>919535.6400000001</v>
      </c>
      <c r="J57" s="106"/>
    </row>
    <row r="58" spans="1:10" ht="13.5">
      <c r="A58" s="79" t="s">
        <v>50</v>
      </c>
      <c r="B58" s="70">
        <f t="shared" si="8"/>
        <v>805785.9700000001</v>
      </c>
      <c r="C58" s="81"/>
      <c r="D58" s="81"/>
      <c r="E58" s="107">
        <v>354724.39</v>
      </c>
      <c r="F58" s="107">
        <v>230268.04</v>
      </c>
      <c r="G58" s="83">
        <f t="shared" si="9"/>
        <v>0.7234089650382239</v>
      </c>
      <c r="H58" s="84">
        <f t="shared" si="11"/>
        <v>930242.3200000001</v>
      </c>
      <c r="J58" s="106"/>
    </row>
    <row r="59" spans="1:10" ht="13.5">
      <c r="A59" s="79" t="s">
        <v>16</v>
      </c>
      <c r="B59" s="70">
        <f t="shared" si="8"/>
        <v>923123.9699999997</v>
      </c>
      <c r="C59" s="81"/>
      <c r="D59" s="81"/>
      <c r="E59" s="107">
        <v>513499.14</v>
      </c>
      <c r="F59" s="107">
        <v>590248.39</v>
      </c>
      <c r="G59" s="83">
        <f t="shared" si="9"/>
        <v>0.9684419789281874</v>
      </c>
      <c r="H59" s="84">
        <f t="shared" si="11"/>
        <v>846374.7199999999</v>
      </c>
      <c r="J59" s="106"/>
    </row>
    <row r="60" spans="1:10" ht="13.5">
      <c r="A60" s="93" t="s">
        <v>33</v>
      </c>
      <c r="B60" s="70">
        <f t="shared" si="8"/>
        <v>1955727.9700000011</v>
      </c>
      <c r="C60" s="81"/>
      <c r="D60" s="81"/>
      <c r="E60" s="107">
        <v>550453.05</v>
      </c>
      <c r="F60" s="107">
        <v>808762.19</v>
      </c>
      <c r="G60" s="83">
        <f t="shared" si="9"/>
        <v>1.1981675742059734</v>
      </c>
      <c r="H60" s="84">
        <f t="shared" si="11"/>
        <v>1697418.8300000015</v>
      </c>
      <c r="J60" s="106"/>
    </row>
    <row r="61" spans="1:10" ht="13.5">
      <c r="A61" s="93" t="s">
        <v>5</v>
      </c>
      <c r="B61" s="70">
        <f t="shared" si="8"/>
        <v>604874.9400000004</v>
      </c>
      <c r="C61" s="81"/>
      <c r="D61" s="81"/>
      <c r="E61" s="107">
        <v>195256.27</v>
      </c>
      <c r="F61" s="107">
        <v>271792.52</v>
      </c>
      <c r="G61" s="83">
        <f t="shared" si="9"/>
        <v>0.7363742162770003</v>
      </c>
      <c r="H61" s="84">
        <f t="shared" si="11"/>
        <v>528338.6900000004</v>
      </c>
      <c r="J61" s="106"/>
    </row>
    <row r="62" spans="1:8" ht="13.5">
      <c r="A62" s="79" t="s">
        <v>34</v>
      </c>
      <c r="B62" s="70">
        <f t="shared" si="8"/>
        <v>436408.16000000003</v>
      </c>
      <c r="C62" s="81"/>
      <c r="D62" s="81"/>
      <c r="E62" s="107">
        <v>308447.2</v>
      </c>
      <c r="F62" s="107">
        <v>383221.39</v>
      </c>
      <c r="G62" s="112">
        <f t="shared" si="9"/>
        <v>1.6955946908902535</v>
      </c>
      <c r="H62" s="113">
        <f t="shared" si="11"/>
        <v>361633.9700000001</v>
      </c>
    </row>
    <row r="63" spans="1:10" ht="14.25" thickBot="1">
      <c r="A63" s="91" t="s">
        <v>53</v>
      </c>
      <c r="B63" s="70">
        <f t="shared" si="8"/>
        <v>572128.98</v>
      </c>
      <c r="C63" s="92"/>
      <c r="D63" s="92"/>
      <c r="E63" s="111">
        <v>451044.99</v>
      </c>
      <c r="F63" s="103">
        <v>212535.66</v>
      </c>
      <c r="G63" s="112">
        <f t="shared" si="9"/>
        <v>0.37148207384985116</v>
      </c>
      <c r="H63" s="84">
        <f>B63+E63-F63</f>
        <v>810638.3099999999</v>
      </c>
      <c r="J63" s="106"/>
    </row>
    <row r="64" spans="1:10" ht="24.75" customHeight="1" thickBot="1">
      <c r="A64" s="99" t="s">
        <v>13</v>
      </c>
      <c r="B64" s="100">
        <f>SUM(B50:B63)</f>
        <v>15721976.270000003</v>
      </c>
      <c r="C64" s="100">
        <f>SUM(C50:C63)</f>
        <v>0</v>
      </c>
      <c r="D64" s="100">
        <f>SUM(D50:D63)</f>
        <v>0</v>
      </c>
      <c r="E64" s="100">
        <f>SUM(E50:E63)</f>
        <v>6315383.59</v>
      </c>
      <c r="F64" s="100">
        <f>SUM(F50:F63)</f>
        <v>7454324.039999998</v>
      </c>
      <c r="G64" s="101">
        <f t="shared" si="9"/>
        <v>1.0332047480400093</v>
      </c>
      <c r="H64" s="100">
        <f>SUM(H50:H63)</f>
        <v>14583035.820000008</v>
      </c>
      <c r="J64" s="106"/>
    </row>
    <row r="65" ht="14.25" thickBot="1"/>
    <row r="66" spans="1:8" s="73" customFormat="1" ht="32.25" customHeight="1" collapsed="1" thickBot="1">
      <c r="A66" s="72" t="s">
        <v>54</v>
      </c>
      <c r="B66" s="118" t="s">
        <v>10</v>
      </c>
      <c r="C66" s="119" t="s">
        <v>6</v>
      </c>
      <c r="D66" s="119" t="s">
        <v>7</v>
      </c>
      <c r="E66" s="118" t="s">
        <v>6</v>
      </c>
      <c r="F66" s="118" t="s">
        <v>8</v>
      </c>
      <c r="G66" s="136" t="s">
        <v>12</v>
      </c>
      <c r="H66" s="121" t="s">
        <v>11</v>
      </c>
    </row>
    <row r="67" spans="1:10" ht="13.5">
      <c r="A67" s="74" t="s">
        <v>32</v>
      </c>
      <c r="B67" s="104">
        <f aca="true" t="shared" si="12" ref="B67:B80">H50</f>
        <v>915525.3699999996</v>
      </c>
      <c r="C67" s="76"/>
      <c r="D67" s="76"/>
      <c r="E67" s="107">
        <v>368441.51</v>
      </c>
      <c r="F67" s="107">
        <v>380392.5</v>
      </c>
      <c r="G67" s="77">
        <f aca="true" t="shared" si="13" ref="G67:G81">F67/E50</f>
        <v>1.018394483898341</v>
      </c>
      <c r="H67" s="78">
        <f aca="true" t="shared" si="14" ref="H67:H73">B67+E67-F67</f>
        <v>903574.3799999997</v>
      </c>
      <c r="J67" s="106"/>
    </row>
    <row r="68" spans="1:10" ht="13.5">
      <c r="A68" s="79" t="s">
        <v>2</v>
      </c>
      <c r="B68" s="70">
        <f t="shared" si="12"/>
        <v>1526487.6500000013</v>
      </c>
      <c r="C68" s="81"/>
      <c r="D68" s="81"/>
      <c r="E68" s="107">
        <v>740071.69</v>
      </c>
      <c r="F68" s="107">
        <v>727479.33</v>
      </c>
      <c r="G68" s="83">
        <f t="shared" si="13"/>
        <v>0.9346075987645253</v>
      </c>
      <c r="H68" s="84">
        <f t="shared" si="14"/>
        <v>1539080.0100000012</v>
      </c>
      <c r="J68" s="106"/>
    </row>
    <row r="69" spans="1:10" ht="14.25" thickBot="1">
      <c r="A69" s="85" t="s">
        <v>3</v>
      </c>
      <c r="B69" s="105">
        <f t="shared" si="12"/>
        <v>2659789.7699999996</v>
      </c>
      <c r="C69" s="87"/>
      <c r="D69" s="87"/>
      <c r="E69" s="105">
        <v>761323.41</v>
      </c>
      <c r="F69" s="105">
        <v>798392.47</v>
      </c>
      <c r="G69" s="89">
        <f t="shared" si="13"/>
        <v>1.0368706444918325</v>
      </c>
      <c r="H69" s="90">
        <f t="shared" si="14"/>
        <v>2622720.71</v>
      </c>
      <c r="J69" s="106"/>
    </row>
    <row r="70" spans="1:10" ht="13.5">
      <c r="A70" s="91" t="s">
        <v>0</v>
      </c>
      <c r="B70" s="103">
        <f t="shared" si="12"/>
        <v>939824.6700000003</v>
      </c>
      <c r="C70" s="92"/>
      <c r="D70" s="92"/>
      <c r="E70" s="107">
        <v>551434.55</v>
      </c>
      <c r="F70" s="107">
        <v>534298.04</v>
      </c>
      <c r="G70" s="83">
        <f t="shared" si="13"/>
        <v>0.9591971337942726</v>
      </c>
      <c r="H70" s="84">
        <f t="shared" si="14"/>
        <v>956961.1800000002</v>
      </c>
      <c r="J70" s="106"/>
    </row>
    <row r="71" spans="1:10" ht="13.5">
      <c r="A71" s="91" t="s">
        <v>47</v>
      </c>
      <c r="B71" s="70">
        <f t="shared" si="12"/>
        <v>1718397.0600000005</v>
      </c>
      <c r="C71" s="92"/>
      <c r="D71" s="92"/>
      <c r="E71" s="107">
        <v>471295.11</v>
      </c>
      <c r="F71" s="107">
        <v>430480.03</v>
      </c>
      <c r="G71" s="83">
        <f t="shared" si="13"/>
        <v>0.8596136299790913</v>
      </c>
      <c r="H71" s="84">
        <f t="shared" si="14"/>
        <v>1759212.1400000004</v>
      </c>
      <c r="J71" s="106"/>
    </row>
    <row r="72" spans="1:10" ht="13.5">
      <c r="A72" s="79" t="s">
        <v>1</v>
      </c>
      <c r="B72" s="70">
        <f t="shared" si="12"/>
        <v>444695.44999999995</v>
      </c>
      <c r="C72" s="81"/>
      <c r="D72" s="81"/>
      <c r="E72" s="107">
        <v>365061.7</v>
      </c>
      <c r="F72" s="107">
        <v>354896.53</v>
      </c>
      <c r="G72" s="83">
        <f t="shared" si="13"/>
        <v>0.9356002568351949</v>
      </c>
      <c r="H72" s="84">
        <f t="shared" si="14"/>
        <v>454860.6199999999</v>
      </c>
      <c r="J72" s="106"/>
    </row>
    <row r="73" spans="1:10" ht="13.5">
      <c r="A73" s="79" t="s">
        <v>9</v>
      </c>
      <c r="B73" s="70">
        <f t="shared" si="12"/>
        <v>284133.3699999999</v>
      </c>
      <c r="C73" s="81"/>
      <c r="D73" s="81"/>
      <c r="E73" s="107">
        <v>179303.44</v>
      </c>
      <c r="F73" s="107">
        <v>187870.52</v>
      </c>
      <c r="G73" s="83">
        <f t="shared" si="13"/>
        <v>0.9949625493256335</v>
      </c>
      <c r="H73" s="84">
        <f t="shared" si="14"/>
        <v>275566.2899999999</v>
      </c>
      <c r="J73" s="106"/>
    </row>
    <row r="74" spans="1:10" ht="13.5">
      <c r="A74" s="79" t="s">
        <v>49</v>
      </c>
      <c r="B74" s="70">
        <f t="shared" si="12"/>
        <v>919535.6400000001</v>
      </c>
      <c r="C74" s="81"/>
      <c r="D74" s="81"/>
      <c r="E74" s="107">
        <v>397341.34</v>
      </c>
      <c r="F74" s="107">
        <v>231180.47</v>
      </c>
      <c r="G74" s="83">
        <f t="shared" si="13"/>
        <v>0.5866047238914931</v>
      </c>
      <c r="H74" s="84">
        <f aca="true" t="shared" si="15" ref="H74:H79">B74+E74-F74</f>
        <v>1085696.5100000002</v>
      </c>
      <c r="J74" s="106"/>
    </row>
    <row r="75" spans="1:10" ht="13.5">
      <c r="A75" s="79" t="s">
        <v>50</v>
      </c>
      <c r="B75" s="70">
        <f t="shared" si="12"/>
        <v>930242.3200000001</v>
      </c>
      <c r="C75" s="81"/>
      <c r="D75" s="81"/>
      <c r="E75" s="107">
        <v>355936.76</v>
      </c>
      <c r="F75" s="107">
        <v>132404.39</v>
      </c>
      <c r="G75" s="83">
        <f t="shared" si="13"/>
        <v>0.37325989904443846</v>
      </c>
      <c r="H75" s="84">
        <f t="shared" si="15"/>
        <v>1153774.69</v>
      </c>
      <c r="J75" s="106"/>
    </row>
    <row r="76" spans="1:10" ht="13.5">
      <c r="A76" s="79" t="s">
        <v>16</v>
      </c>
      <c r="B76" s="70">
        <f t="shared" si="12"/>
        <v>846374.7199999999</v>
      </c>
      <c r="C76" s="81"/>
      <c r="D76" s="81"/>
      <c r="E76" s="107">
        <v>492305.02</v>
      </c>
      <c r="F76" s="107">
        <v>523566.84</v>
      </c>
      <c r="G76" s="83">
        <f t="shared" si="13"/>
        <v>1.0196060698368452</v>
      </c>
      <c r="H76" s="84">
        <f t="shared" si="15"/>
        <v>815112.8999999997</v>
      </c>
      <c r="J76" s="106"/>
    </row>
    <row r="77" spans="1:10" ht="13.5">
      <c r="A77" s="93" t="s">
        <v>33</v>
      </c>
      <c r="B77" s="70">
        <f t="shared" si="12"/>
        <v>1697418.8300000015</v>
      </c>
      <c r="C77" s="81"/>
      <c r="D77" s="81"/>
      <c r="E77" s="107">
        <v>542744.06</v>
      </c>
      <c r="F77" s="107">
        <v>586474.77</v>
      </c>
      <c r="G77" s="83">
        <f t="shared" si="13"/>
        <v>1.065440131542554</v>
      </c>
      <c r="H77" s="84">
        <f t="shared" si="15"/>
        <v>1653688.1200000015</v>
      </c>
      <c r="J77" s="106"/>
    </row>
    <row r="78" spans="1:10" ht="13.5">
      <c r="A78" s="93" t="s">
        <v>5</v>
      </c>
      <c r="B78" s="70">
        <f t="shared" si="12"/>
        <v>528338.6900000004</v>
      </c>
      <c r="C78" s="81"/>
      <c r="D78" s="81"/>
      <c r="E78" s="107">
        <v>295220.68</v>
      </c>
      <c r="F78" s="107">
        <v>297199.43</v>
      </c>
      <c r="G78" s="83">
        <f t="shared" si="13"/>
        <v>1.5220992903326485</v>
      </c>
      <c r="H78" s="84">
        <f t="shared" si="15"/>
        <v>526359.9400000004</v>
      </c>
      <c r="J78" s="106"/>
    </row>
    <row r="79" spans="1:8" ht="13.5">
      <c r="A79" s="79" t="s">
        <v>34</v>
      </c>
      <c r="B79" s="70">
        <f t="shared" si="12"/>
        <v>361633.9700000001</v>
      </c>
      <c r="C79" s="81"/>
      <c r="D79" s="81"/>
      <c r="E79" s="107">
        <v>193525.24</v>
      </c>
      <c r="F79" s="107">
        <v>208188.07</v>
      </c>
      <c r="G79" s="112">
        <f t="shared" si="13"/>
        <v>0.6749552921861505</v>
      </c>
      <c r="H79" s="113">
        <f t="shared" si="15"/>
        <v>346971.1400000001</v>
      </c>
    </row>
    <row r="80" spans="1:10" ht="14.25" thickBot="1">
      <c r="A80" s="91" t="s">
        <v>53</v>
      </c>
      <c r="B80" s="70">
        <f t="shared" si="12"/>
        <v>810638.3099999999</v>
      </c>
      <c r="C80" s="92"/>
      <c r="D80" s="92"/>
      <c r="E80" s="111">
        <v>435217.16</v>
      </c>
      <c r="F80" s="103">
        <v>305162.6</v>
      </c>
      <c r="G80" s="112">
        <f t="shared" si="13"/>
        <v>0.6765679849364915</v>
      </c>
      <c r="H80" s="84">
        <f>B80+E80-F80</f>
        <v>940692.87</v>
      </c>
      <c r="J80" s="106"/>
    </row>
    <row r="81" spans="1:10" ht="24.75" customHeight="1" thickBot="1">
      <c r="A81" s="99" t="s">
        <v>13</v>
      </c>
      <c r="B81" s="100">
        <f>SUM(B67:B80)</f>
        <v>14583035.820000008</v>
      </c>
      <c r="C81" s="100">
        <f>SUM(C67:C80)</f>
        <v>0</v>
      </c>
      <c r="D81" s="100">
        <f>SUM(D67:D80)</f>
        <v>0</v>
      </c>
      <c r="E81" s="100">
        <f>SUM(E67:E80)</f>
        <v>6149221.67</v>
      </c>
      <c r="F81" s="100">
        <f>SUM(F67:F80)</f>
        <v>5697985.99</v>
      </c>
      <c r="G81" s="101">
        <f t="shared" si="13"/>
        <v>0.9022390974037414</v>
      </c>
      <c r="H81" s="100">
        <f>SUM(H67:H80)</f>
        <v>15034271.500000002</v>
      </c>
      <c r="J81" s="106"/>
    </row>
    <row r="82" ht="14.25" thickBot="1"/>
    <row r="83" spans="1:8" s="73" customFormat="1" ht="32.25" customHeight="1" collapsed="1" thickBot="1">
      <c r="A83" s="72" t="s">
        <v>55</v>
      </c>
      <c r="B83" s="118" t="s">
        <v>10</v>
      </c>
      <c r="C83" s="119" t="s">
        <v>6</v>
      </c>
      <c r="D83" s="119" t="s">
        <v>7</v>
      </c>
      <c r="E83" s="118" t="s">
        <v>6</v>
      </c>
      <c r="F83" s="118" t="s">
        <v>8</v>
      </c>
      <c r="G83" s="136" t="s">
        <v>12</v>
      </c>
      <c r="H83" s="121" t="s">
        <v>11</v>
      </c>
    </row>
    <row r="84" spans="1:10" ht="13.5">
      <c r="A84" s="74" t="s">
        <v>32</v>
      </c>
      <c r="B84" s="104">
        <f aca="true" t="shared" si="16" ref="B84:B96">H67</f>
        <v>903574.3799999997</v>
      </c>
      <c r="C84" s="76"/>
      <c r="D84" s="76"/>
      <c r="E84" s="104">
        <v>264391.01</v>
      </c>
      <c r="F84" s="104">
        <v>363813.65</v>
      </c>
      <c r="G84" s="77">
        <f aca="true" t="shared" si="17" ref="G84:G96">F84/E67</f>
        <v>0.9874393631705614</v>
      </c>
      <c r="H84" s="78">
        <f aca="true" t="shared" si="18" ref="H84:H90">B84+E84-F84</f>
        <v>804151.7399999996</v>
      </c>
      <c r="J84" s="106"/>
    </row>
    <row r="85" spans="1:10" ht="13.5">
      <c r="A85" s="79" t="s">
        <v>2</v>
      </c>
      <c r="B85" s="70">
        <f t="shared" si="16"/>
        <v>1539080.0100000012</v>
      </c>
      <c r="C85" s="81"/>
      <c r="D85" s="81"/>
      <c r="E85" s="70">
        <v>553418.36</v>
      </c>
      <c r="F85" s="70">
        <v>744431.29</v>
      </c>
      <c r="G85" s="83">
        <f t="shared" si="17"/>
        <v>1.0058907806620736</v>
      </c>
      <c r="H85" s="84">
        <f t="shared" si="18"/>
        <v>1348067.080000001</v>
      </c>
      <c r="J85" s="106"/>
    </row>
    <row r="86" spans="1:10" ht="14.25" thickBot="1">
      <c r="A86" s="85" t="s">
        <v>3</v>
      </c>
      <c r="B86" s="105">
        <f t="shared" si="16"/>
        <v>2622720.71</v>
      </c>
      <c r="C86" s="87"/>
      <c r="D86" s="87"/>
      <c r="E86" s="105">
        <v>536075.96</v>
      </c>
      <c r="F86" s="105">
        <v>687700.7</v>
      </c>
      <c r="G86" s="89">
        <f t="shared" si="17"/>
        <v>0.903296405925571</v>
      </c>
      <c r="H86" s="90">
        <f t="shared" si="18"/>
        <v>2471095.9699999997</v>
      </c>
      <c r="J86" s="106"/>
    </row>
    <row r="87" spans="1:10" ht="13.5">
      <c r="A87" s="91" t="s">
        <v>0</v>
      </c>
      <c r="B87" s="103">
        <f t="shared" si="16"/>
        <v>956961.1800000002</v>
      </c>
      <c r="C87" s="92"/>
      <c r="D87" s="92"/>
      <c r="E87" s="103">
        <v>430446.89</v>
      </c>
      <c r="F87" s="103">
        <v>517290.7</v>
      </c>
      <c r="G87" s="83">
        <f t="shared" si="17"/>
        <v>0.9380817723517686</v>
      </c>
      <c r="H87" s="84">
        <f t="shared" si="18"/>
        <v>870117.3700000003</v>
      </c>
      <c r="J87" s="106"/>
    </row>
    <row r="88" spans="1:10" ht="13.5">
      <c r="A88" s="91" t="s">
        <v>47</v>
      </c>
      <c r="B88" s="70">
        <f t="shared" si="16"/>
        <v>1759212.1400000004</v>
      </c>
      <c r="C88" s="92"/>
      <c r="D88" s="92"/>
      <c r="E88" s="70">
        <v>390923.49</v>
      </c>
      <c r="F88" s="70">
        <v>499325.53</v>
      </c>
      <c r="G88" s="83">
        <f t="shared" si="17"/>
        <v>1.0594753041252647</v>
      </c>
      <c r="H88" s="84">
        <f t="shared" si="18"/>
        <v>1650810.1000000003</v>
      </c>
      <c r="J88" s="106"/>
    </row>
    <row r="89" spans="1:10" ht="13.5">
      <c r="A89" s="79" t="s">
        <v>1</v>
      </c>
      <c r="B89" s="70">
        <f t="shared" si="16"/>
        <v>454860.6199999999</v>
      </c>
      <c r="C89" s="81"/>
      <c r="D89" s="81"/>
      <c r="E89" s="70">
        <v>301075.33</v>
      </c>
      <c r="F89" s="70">
        <v>371522.75</v>
      </c>
      <c r="G89" s="83">
        <f t="shared" si="17"/>
        <v>1.0176985150729314</v>
      </c>
      <c r="H89" s="84">
        <f t="shared" si="18"/>
        <v>384413.19999999995</v>
      </c>
      <c r="J89" s="106"/>
    </row>
    <row r="90" spans="1:10" ht="13.5">
      <c r="A90" s="79" t="s">
        <v>9</v>
      </c>
      <c r="B90" s="70">
        <f t="shared" si="16"/>
        <v>275566.2899999999</v>
      </c>
      <c r="C90" s="81"/>
      <c r="D90" s="81"/>
      <c r="E90" s="70">
        <v>138592.8</v>
      </c>
      <c r="F90" s="70">
        <v>169835.85</v>
      </c>
      <c r="G90" s="83">
        <f t="shared" si="17"/>
        <v>0.9471979455608883</v>
      </c>
      <c r="H90" s="84">
        <f t="shared" si="18"/>
        <v>244323.2399999999</v>
      </c>
      <c r="J90" s="106"/>
    </row>
    <row r="91" spans="1:10" ht="13.5">
      <c r="A91" s="79" t="s">
        <v>49</v>
      </c>
      <c r="B91" s="70">
        <f t="shared" si="16"/>
        <v>1085696.5100000002</v>
      </c>
      <c r="C91" s="81"/>
      <c r="D91" s="81"/>
      <c r="E91" s="70">
        <v>302353.61</v>
      </c>
      <c r="F91" s="70">
        <v>245127.93</v>
      </c>
      <c r="G91" s="83">
        <f t="shared" si="17"/>
        <v>0.6169202781668778</v>
      </c>
      <c r="H91" s="84">
        <f aca="true" t="shared" si="19" ref="H91:H97">B91+E91-F91</f>
        <v>1142922.1900000002</v>
      </c>
      <c r="J91" s="106"/>
    </row>
    <row r="92" spans="1:10" ht="13.5">
      <c r="A92" s="79" t="s">
        <v>50</v>
      </c>
      <c r="B92" s="70">
        <f t="shared" si="16"/>
        <v>1153774.69</v>
      </c>
      <c r="C92" s="81"/>
      <c r="D92" s="81"/>
      <c r="E92" s="70">
        <v>288617.92</v>
      </c>
      <c r="F92" s="70">
        <v>169788.38</v>
      </c>
      <c r="G92" s="83">
        <f t="shared" si="17"/>
        <v>0.47701838944648484</v>
      </c>
      <c r="H92" s="84">
        <f t="shared" si="19"/>
        <v>1272604.23</v>
      </c>
      <c r="J92" s="106"/>
    </row>
    <row r="93" spans="1:10" ht="13.5">
      <c r="A93" s="79" t="s">
        <v>16</v>
      </c>
      <c r="B93" s="70">
        <f t="shared" si="16"/>
        <v>815112.8999999997</v>
      </c>
      <c r="C93" s="81"/>
      <c r="D93" s="81"/>
      <c r="E93" s="70">
        <v>392436.88</v>
      </c>
      <c r="F93" s="70">
        <v>501912.27</v>
      </c>
      <c r="G93" s="83">
        <f t="shared" si="17"/>
        <v>1.01951483249145</v>
      </c>
      <c r="H93" s="84">
        <f t="shared" si="19"/>
        <v>705637.5099999998</v>
      </c>
      <c r="J93" s="106"/>
    </row>
    <row r="94" spans="1:10" ht="13.5">
      <c r="A94" s="93" t="s">
        <v>33</v>
      </c>
      <c r="B94" s="70">
        <f t="shared" si="16"/>
        <v>1653688.1200000015</v>
      </c>
      <c r="C94" s="81"/>
      <c r="D94" s="81"/>
      <c r="E94" s="70">
        <v>366246.36</v>
      </c>
      <c r="F94" s="70">
        <v>450743.88</v>
      </c>
      <c r="G94" s="83">
        <f t="shared" si="17"/>
        <v>0.8304906736335355</v>
      </c>
      <c r="H94" s="84">
        <f t="shared" si="19"/>
        <v>1569190.6000000015</v>
      </c>
      <c r="J94" s="106"/>
    </row>
    <row r="95" spans="1:10" ht="13.5">
      <c r="A95" s="93" t="s">
        <v>5</v>
      </c>
      <c r="B95" s="70">
        <f t="shared" si="16"/>
        <v>526359.9400000004</v>
      </c>
      <c r="C95" s="81"/>
      <c r="D95" s="81"/>
      <c r="E95" s="70">
        <v>234511.17</v>
      </c>
      <c r="F95" s="70">
        <v>293141.82</v>
      </c>
      <c r="G95" s="83">
        <f t="shared" si="17"/>
        <v>0.9929582846296541</v>
      </c>
      <c r="H95" s="84">
        <f t="shared" si="19"/>
        <v>467729.29000000044</v>
      </c>
      <c r="J95" s="106"/>
    </row>
    <row r="96" spans="1:8" ht="13.5">
      <c r="A96" s="79" t="s">
        <v>34</v>
      </c>
      <c r="B96" s="70">
        <f t="shared" si="16"/>
        <v>346971.1400000001</v>
      </c>
      <c r="C96" s="81"/>
      <c r="D96" s="81"/>
      <c r="E96" s="70">
        <v>142336.79</v>
      </c>
      <c r="F96" s="70">
        <v>186714.94</v>
      </c>
      <c r="G96" s="112">
        <f t="shared" si="17"/>
        <v>0.9648092414198789</v>
      </c>
      <c r="H96" s="113">
        <f t="shared" si="19"/>
        <v>302592.99000000005</v>
      </c>
    </row>
    <row r="97" spans="1:8" ht="13.5">
      <c r="A97" s="91" t="s">
        <v>56</v>
      </c>
      <c r="B97" s="70">
        <v>0</v>
      </c>
      <c r="C97" s="92">
        <v>343890.3</v>
      </c>
      <c r="D97" s="92">
        <v>100</v>
      </c>
      <c r="E97" s="70">
        <v>343790.3</v>
      </c>
      <c r="F97" s="70">
        <v>0</v>
      </c>
      <c r="G97" s="112"/>
      <c r="H97" s="113">
        <f t="shared" si="19"/>
        <v>343790.3</v>
      </c>
    </row>
    <row r="98" spans="1:10" ht="14.25" thickBot="1">
      <c r="A98" s="91" t="s">
        <v>53</v>
      </c>
      <c r="B98" s="70">
        <f>H80</f>
        <v>940692.87</v>
      </c>
      <c r="C98" s="92"/>
      <c r="D98" s="92"/>
      <c r="E98" s="70">
        <v>329490.73</v>
      </c>
      <c r="F98" s="70">
        <v>319003.98</v>
      </c>
      <c r="G98" s="112">
        <f>F98/E80</f>
        <v>0.7329765673761577</v>
      </c>
      <c r="H98" s="84">
        <f>B98+E98-F98</f>
        <v>951179.6200000001</v>
      </c>
      <c r="J98" s="106"/>
    </row>
    <row r="99" spans="1:10" ht="24.75" customHeight="1" thickBot="1">
      <c r="A99" s="99" t="s">
        <v>13</v>
      </c>
      <c r="B99" s="100">
        <f>SUM(B84:B98)</f>
        <v>15034271.500000002</v>
      </c>
      <c r="C99" s="100">
        <f>SUM(C84:C98)</f>
        <v>343890.3</v>
      </c>
      <c r="D99" s="100">
        <f>SUM(D84:D98)</f>
        <v>100</v>
      </c>
      <c r="E99" s="100">
        <f>SUM(E84:E98)</f>
        <v>5014707.6</v>
      </c>
      <c r="F99" s="100">
        <f>SUM(F84:F98)</f>
        <v>5520353.670000002</v>
      </c>
      <c r="G99" s="101">
        <f>F99/E81</f>
        <v>0.8977320978575166</v>
      </c>
      <c r="H99" s="100">
        <f>SUM(H84:H98)</f>
        <v>14528625.430000007</v>
      </c>
      <c r="J99" s="106"/>
    </row>
    <row r="100" ht="14.25" thickBot="1"/>
    <row r="101" spans="1:8" ht="27.75" thickBot="1">
      <c r="A101" s="72" t="s">
        <v>57</v>
      </c>
      <c r="B101" s="118" t="s">
        <v>10</v>
      </c>
      <c r="C101" s="119" t="s">
        <v>6</v>
      </c>
      <c r="D101" s="119" t="s">
        <v>7</v>
      </c>
      <c r="E101" s="118" t="s">
        <v>6</v>
      </c>
      <c r="F101" s="118" t="s">
        <v>8</v>
      </c>
      <c r="G101" s="136" t="s">
        <v>12</v>
      </c>
      <c r="H101" s="121" t="s">
        <v>11</v>
      </c>
    </row>
    <row r="102" spans="1:8" ht="13.5">
      <c r="A102" s="74" t="s">
        <v>32</v>
      </c>
      <c r="B102" s="104">
        <f>H84</f>
        <v>804151.7399999996</v>
      </c>
      <c r="C102" s="76"/>
      <c r="D102" s="76"/>
      <c r="E102" s="104">
        <v>240214.43</v>
      </c>
      <c r="F102" s="104">
        <v>277497.17</v>
      </c>
      <c r="G102" s="77">
        <f>F102/E84</f>
        <v>1.0495711257353266</v>
      </c>
      <c r="H102" s="78">
        <f aca="true" t="shared" si="20" ref="H102:H116">B102+E102-F102</f>
        <v>766868.9999999998</v>
      </c>
    </row>
    <row r="103" spans="1:8" ht="13.5">
      <c r="A103" s="79" t="s">
        <v>2</v>
      </c>
      <c r="B103" s="103">
        <f aca="true" t="shared" si="21" ref="B103:B116">H85</f>
        <v>1348067.080000001</v>
      </c>
      <c r="C103" s="92"/>
      <c r="D103" s="92"/>
      <c r="E103" s="103">
        <v>512336.81</v>
      </c>
      <c r="F103" s="103">
        <v>541770.41</v>
      </c>
      <c r="G103" s="83">
        <f aca="true" t="shared" si="22" ref="G103:G115">F103/E85</f>
        <v>0.9789527221323124</v>
      </c>
      <c r="H103" s="84">
        <f t="shared" si="20"/>
        <v>1318633.480000001</v>
      </c>
    </row>
    <row r="104" spans="1:8" ht="14.25" thickBot="1">
      <c r="A104" s="116" t="s">
        <v>3</v>
      </c>
      <c r="B104" s="105">
        <f t="shared" si="21"/>
        <v>2471095.9699999997</v>
      </c>
      <c r="C104" s="87"/>
      <c r="D104" s="87"/>
      <c r="E104" s="105">
        <v>491970.87</v>
      </c>
      <c r="F104" s="105">
        <v>602222.99</v>
      </c>
      <c r="G104" s="115">
        <f t="shared" si="22"/>
        <v>1.123391151507708</v>
      </c>
      <c r="H104" s="90">
        <f t="shared" si="20"/>
        <v>2360843.8499999996</v>
      </c>
    </row>
    <row r="105" spans="1:8" ht="13.5">
      <c r="A105" s="91" t="s">
        <v>0</v>
      </c>
      <c r="B105" s="103">
        <f t="shared" si="21"/>
        <v>870117.3700000003</v>
      </c>
      <c r="C105" s="92"/>
      <c r="D105" s="92"/>
      <c r="E105" s="103">
        <v>392304.24</v>
      </c>
      <c r="F105" s="103">
        <v>405012.48</v>
      </c>
      <c r="G105" s="83">
        <f t="shared" si="22"/>
        <v>0.9409116186203598</v>
      </c>
      <c r="H105" s="84">
        <f t="shared" si="20"/>
        <v>857409.1300000004</v>
      </c>
    </row>
    <row r="106" spans="1:8" ht="13.5">
      <c r="A106" s="91" t="s">
        <v>47</v>
      </c>
      <c r="B106" s="70">
        <f t="shared" si="21"/>
        <v>1650810.1000000003</v>
      </c>
      <c r="C106" s="81"/>
      <c r="D106" s="81"/>
      <c r="E106" s="70">
        <v>334988.74</v>
      </c>
      <c r="F106" s="70">
        <v>331556.39</v>
      </c>
      <c r="G106" s="112">
        <f t="shared" si="22"/>
        <v>0.8481362683015032</v>
      </c>
      <c r="H106" s="84">
        <f t="shared" si="20"/>
        <v>1654242.4500000002</v>
      </c>
    </row>
    <row r="107" spans="1:8" ht="13.5">
      <c r="A107" s="79" t="s">
        <v>1</v>
      </c>
      <c r="B107" s="70">
        <f t="shared" si="21"/>
        <v>384413.19999999995</v>
      </c>
      <c r="C107" s="81"/>
      <c r="D107" s="81"/>
      <c r="E107" s="70">
        <v>266452.6</v>
      </c>
      <c r="F107" s="70">
        <v>276699.17</v>
      </c>
      <c r="G107" s="112">
        <f t="shared" si="22"/>
        <v>0.9190363421672575</v>
      </c>
      <c r="H107" s="84">
        <f t="shared" si="20"/>
        <v>374166.62999999995</v>
      </c>
    </row>
    <row r="108" spans="1:8" ht="13.5">
      <c r="A108" s="79" t="s">
        <v>9</v>
      </c>
      <c r="B108" s="70">
        <f t="shared" si="21"/>
        <v>244323.2399999999</v>
      </c>
      <c r="C108" s="81"/>
      <c r="D108" s="81"/>
      <c r="E108" s="70">
        <v>134641.12</v>
      </c>
      <c r="F108" s="70">
        <v>168233.83</v>
      </c>
      <c r="G108" s="112">
        <f t="shared" si="22"/>
        <v>1.2138713555105316</v>
      </c>
      <c r="H108" s="84">
        <f t="shared" si="20"/>
        <v>210730.52999999988</v>
      </c>
    </row>
    <row r="109" spans="1:8" ht="13.5">
      <c r="A109" s="79" t="s">
        <v>49</v>
      </c>
      <c r="B109" s="70">
        <f t="shared" si="21"/>
        <v>1142922.1900000002</v>
      </c>
      <c r="C109" s="81"/>
      <c r="D109" s="81"/>
      <c r="E109" s="70">
        <v>190271.14</v>
      </c>
      <c r="F109" s="70">
        <v>325884.65</v>
      </c>
      <c r="G109" s="112">
        <f t="shared" si="22"/>
        <v>1.0778262247307053</v>
      </c>
      <c r="H109" s="84">
        <f t="shared" si="20"/>
        <v>1007308.68</v>
      </c>
    </row>
    <row r="110" spans="1:8" ht="13.5">
      <c r="A110" s="79" t="s">
        <v>50</v>
      </c>
      <c r="B110" s="70">
        <f t="shared" si="21"/>
        <v>1272604.23</v>
      </c>
      <c r="C110" s="81"/>
      <c r="D110" s="81"/>
      <c r="E110" s="70">
        <v>157692.63</v>
      </c>
      <c r="F110" s="70">
        <v>154577.21</v>
      </c>
      <c r="G110" s="112">
        <f t="shared" si="22"/>
        <v>0.5355773127323487</v>
      </c>
      <c r="H110" s="84">
        <f t="shared" si="20"/>
        <v>1275719.65</v>
      </c>
    </row>
    <row r="111" spans="1:8" ht="13.5">
      <c r="A111" s="79" t="s">
        <v>16</v>
      </c>
      <c r="B111" s="70">
        <f t="shared" si="21"/>
        <v>705637.5099999998</v>
      </c>
      <c r="C111" s="81"/>
      <c r="D111" s="81"/>
      <c r="E111" s="70">
        <v>354852.74</v>
      </c>
      <c r="F111" s="70">
        <v>329923.25</v>
      </c>
      <c r="G111" s="112">
        <f t="shared" si="22"/>
        <v>0.8407039878616913</v>
      </c>
      <c r="H111" s="84">
        <f t="shared" si="20"/>
        <v>730566.9999999998</v>
      </c>
    </row>
    <row r="112" spans="1:8" ht="13.5">
      <c r="A112" s="93" t="s">
        <v>33</v>
      </c>
      <c r="B112" s="70">
        <f t="shared" si="21"/>
        <v>1569190.6000000015</v>
      </c>
      <c r="C112" s="81"/>
      <c r="D112" s="81"/>
      <c r="E112" s="70">
        <v>403380.45</v>
      </c>
      <c r="F112" s="70">
        <v>415173.2</v>
      </c>
      <c r="G112" s="112">
        <f t="shared" si="22"/>
        <v>1.1335899693310263</v>
      </c>
      <c r="H112" s="84">
        <f t="shared" si="20"/>
        <v>1557397.8500000015</v>
      </c>
    </row>
    <row r="113" spans="1:8" ht="13.5">
      <c r="A113" s="93" t="s">
        <v>5</v>
      </c>
      <c r="B113" s="70">
        <f t="shared" si="21"/>
        <v>467729.29000000044</v>
      </c>
      <c r="C113" s="81"/>
      <c r="D113" s="81"/>
      <c r="E113" s="70">
        <v>199064.71</v>
      </c>
      <c r="F113" s="70">
        <v>256124.41</v>
      </c>
      <c r="G113" s="112">
        <f t="shared" si="22"/>
        <v>1.0921629447330803</v>
      </c>
      <c r="H113" s="84">
        <f t="shared" si="20"/>
        <v>410669.59000000043</v>
      </c>
    </row>
    <row r="114" spans="1:8" ht="13.5">
      <c r="A114" s="79" t="s">
        <v>34</v>
      </c>
      <c r="B114" s="70">
        <f t="shared" si="21"/>
        <v>302592.99000000005</v>
      </c>
      <c r="C114" s="81"/>
      <c r="D114" s="81"/>
      <c r="E114" s="70">
        <v>125690.55</v>
      </c>
      <c r="F114" s="70">
        <v>135535.89</v>
      </c>
      <c r="G114" s="112">
        <f t="shared" si="22"/>
        <v>0.9522196615506083</v>
      </c>
      <c r="H114" s="113">
        <f t="shared" si="20"/>
        <v>292747.65</v>
      </c>
    </row>
    <row r="115" spans="1:8" ht="13.5">
      <c r="A115" s="91" t="s">
        <v>56</v>
      </c>
      <c r="B115" s="70">
        <f t="shared" si="21"/>
        <v>343790.3</v>
      </c>
      <c r="C115" s="81">
        <v>343890.3</v>
      </c>
      <c r="D115" s="81">
        <v>100</v>
      </c>
      <c r="E115" s="70">
        <v>200691.72</v>
      </c>
      <c r="F115" s="70">
        <v>33338.6</v>
      </c>
      <c r="G115" s="112">
        <f t="shared" si="22"/>
        <v>0.09697364934380057</v>
      </c>
      <c r="H115" s="113">
        <f t="shared" si="20"/>
        <v>511143.42000000004</v>
      </c>
    </row>
    <row r="116" spans="1:8" ht="14.25" thickBot="1">
      <c r="A116" s="91" t="s">
        <v>53</v>
      </c>
      <c r="B116" s="103">
        <f t="shared" si="21"/>
        <v>951179.6200000001</v>
      </c>
      <c r="C116" s="92"/>
      <c r="D116" s="92"/>
      <c r="E116" s="103">
        <v>262418.77</v>
      </c>
      <c r="F116" s="103">
        <v>335599.24</v>
      </c>
      <c r="G116" s="83">
        <f>F116/E98</f>
        <v>1.0185392469159906</v>
      </c>
      <c r="H116" s="84">
        <f t="shared" si="20"/>
        <v>877999.1500000001</v>
      </c>
    </row>
    <row r="117" spans="1:8" ht="14.25" thickBot="1">
      <c r="A117" s="99" t="s">
        <v>13</v>
      </c>
      <c r="B117" s="100">
        <f>SUM(B102:B116)</f>
        <v>14528625.430000007</v>
      </c>
      <c r="C117" s="100">
        <f>SUM(C102:C116)</f>
        <v>343890.3</v>
      </c>
      <c r="D117" s="100">
        <f>SUM(D102:D116)</f>
        <v>100</v>
      </c>
      <c r="E117" s="100">
        <f>SUM(E102:E116)</f>
        <v>4266971.5200000005</v>
      </c>
      <c r="F117" s="100">
        <f>SUM(F102:F116)</f>
        <v>4589148.89</v>
      </c>
      <c r="G117" s="101">
        <f>F117/E99</f>
        <v>0.9151378816184617</v>
      </c>
      <c r="H117" s="100">
        <f>SUM(H102:H116)</f>
        <v>14206448.060000004</v>
      </c>
    </row>
    <row r="118" ht="14.25" thickBot="1"/>
    <row r="119" spans="1:8" ht="27.75" thickBot="1">
      <c r="A119" s="72" t="s">
        <v>71</v>
      </c>
      <c r="B119" s="123" t="s">
        <v>10</v>
      </c>
      <c r="C119" s="123"/>
      <c r="D119" s="123"/>
      <c r="E119" s="123" t="s">
        <v>72</v>
      </c>
      <c r="F119" s="123" t="s">
        <v>73</v>
      </c>
      <c r="G119" s="137" t="s">
        <v>59</v>
      </c>
      <c r="H119" s="124" t="s">
        <v>58</v>
      </c>
    </row>
    <row r="120" spans="1:8" ht="13.5">
      <c r="A120" s="125" t="s">
        <v>60</v>
      </c>
      <c r="B120" s="122">
        <v>766869</v>
      </c>
      <c r="C120" s="122"/>
      <c r="D120" s="122"/>
      <c r="E120" s="122">
        <v>244804.01</v>
      </c>
      <c r="F120" s="122">
        <v>267106.9</v>
      </c>
      <c r="G120" s="138">
        <f>F120/E102</f>
        <v>1.1119519339450175</v>
      </c>
      <c r="H120" s="126">
        <v>744566.09</v>
      </c>
    </row>
    <row r="121" spans="1:8" ht="13.5">
      <c r="A121" s="127" t="s">
        <v>61</v>
      </c>
      <c r="B121" s="117">
        <v>1318633.48</v>
      </c>
      <c r="C121" s="117"/>
      <c r="D121" s="117"/>
      <c r="E121" s="117">
        <v>519853.47</v>
      </c>
      <c r="F121" s="117">
        <v>493242.3</v>
      </c>
      <c r="G121" s="139">
        <f aca="true" t="shared" si="23" ref="G121:G134">F121/E103</f>
        <v>0.9627305521928046</v>
      </c>
      <c r="H121" s="128">
        <v>1345244.6</v>
      </c>
    </row>
    <row r="122" spans="1:8" ht="13.5">
      <c r="A122" s="127" t="s">
        <v>62</v>
      </c>
      <c r="B122" s="117">
        <v>2360843.85</v>
      </c>
      <c r="C122" s="117"/>
      <c r="D122" s="117"/>
      <c r="E122" s="117">
        <v>488964.81</v>
      </c>
      <c r="F122" s="117">
        <v>527288.6</v>
      </c>
      <c r="G122" s="139">
        <f t="shared" si="23"/>
        <v>1.0717882544549842</v>
      </c>
      <c r="H122" s="128">
        <v>2322520</v>
      </c>
    </row>
    <row r="123" spans="1:8" ht="13.5">
      <c r="A123" s="127" t="s">
        <v>63</v>
      </c>
      <c r="B123" s="117">
        <v>857409.1300000001</v>
      </c>
      <c r="C123" s="117"/>
      <c r="D123" s="117"/>
      <c r="E123" s="117">
        <v>380764.74</v>
      </c>
      <c r="F123" s="117">
        <v>429065.7900000001</v>
      </c>
      <c r="G123" s="139">
        <f t="shared" si="23"/>
        <v>1.0937067363839863</v>
      </c>
      <c r="H123" s="128">
        <v>809108.0799999996</v>
      </c>
    </row>
    <row r="124" spans="1:8" ht="13.5">
      <c r="A124" s="127" t="s">
        <v>64</v>
      </c>
      <c r="B124" s="117">
        <v>1654242.45</v>
      </c>
      <c r="C124" s="117"/>
      <c r="D124" s="117"/>
      <c r="E124" s="117">
        <v>332890.78</v>
      </c>
      <c r="F124" s="117">
        <v>401203.2</v>
      </c>
      <c r="G124" s="139">
        <f t="shared" si="23"/>
        <v>1.1976617482724943</v>
      </c>
      <c r="H124" s="128">
        <v>1585930</v>
      </c>
    </row>
    <row r="125" spans="1:8" ht="13.5">
      <c r="A125" s="127" t="s">
        <v>1</v>
      </c>
      <c r="B125" s="117">
        <v>374166.63</v>
      </c>
      <c r="C125" s="117"/>
      <c r="D125" s="117"/>
      <c r="E125" s="117">
        <v>249367.02</v>
      </c>
      <c r="F125" s="117">
        <v>272562.6</v>
      </c>
      <c r="G125" s="139">
        <f t="shared" si="23"/>
        <v>1.0229309077862254</v>
      </c>
      <c r="H125" s="128">
        <v>350971.06</v>
      </c>
    </row>
    <row r="126" spans="1:8" ht="13.5">
      <c r="A126" s="127" t="s">
        <v>65</v>
      </c>
      <c r="B126" s="117">
        <v>210730.53</v>
      </c>
      <c r="C126" s="117"/>
      <c r="D126" s="117"/>
      <c r="E126" s="117">
        <v>115519.69</v>
      </c>
      <c r="F126" s="117">
        <v>114793.6</v>
      </c>
      <c r="G126" s="139">
        <f t="shared" si="23"/>
        <v>0.8525894615255727</v>
      </c>
      <c r="H126" s="128">
        <v>211456.67</v>
      </c>
    </row>
    <row r="127" spans="1:8" ht="13.5">
      <c r="A127" s="127" t="s">
        <v>49</v>
      </c>
      <c r="B127" s="117">
        <v>1007308.68</v>
      </c>
      <c r="C127" s="117"/>
      <c r="D127" s="117"/>
      <c r="E127" s="117">
        <v>295547.52</v>
      </c>
      <c r="F127" s="117">
        <v>215397.5</v>
      </c>
      <c r="G127" s="139">
        <f t="shared" si="23"/>
        <v>1.1320555497801714</v>
      </c>
      <c r="H127" s="128">
        <v>1087458.7</v>
      </c>
    </row>
    <row r="128" spans="1:8" ht="13.5">
      <c r="A128" s="127" t="s">
        <v>50</v>
      </c>
      <c r="B128" s="117">
        <v>1275719.65</v>
      </c>
      <c r="C128" s="117"/>
      <c r="D128" s="117"/>
      <c r="E128" s="117">
        <v>245559.53</v>
      </c>
      <c r="F128" s="117">
        <v>175557.1</v>
      </c>
      <c r="G128" s="139">
        <f t="shared" si="23"/>
        <v>1.1132866513799662</v>
      </c>
      <c r="H128" s="128">
        <v>1345722</v>
      </c>
    </row>
    <row r="129" spans="1:8" ht="13.5">
      <c r="A129" s="127" t="s">
        <v>66</v>
      </c>
      <c r="B129" s="117">
        <v>730567</v>
      </c>
      <c r="C129" s="117"/>
      <c r="D129" s="117"/>
      <c r="E129" s="117">
        <v>348907.28</v>
      </c>
      <c r="F129" s="117">
        <v>444403</v>
      </c>
      <c r="G129" s="139">
        <f t="shared" si="23"/>
        <v>1.2523589362731142</v>
      </c>
      <c r="H129" s="128">
        <v>635071.24</v>
      </c>
    </row>
    <row r="130" spans="1:8" ht="13.5">
      <c r="A130" s="127" t="s">
        <v>33</v>
      </c>
      <c r="B130" s="117">
        <v>1557397.85</v>
      </c>
      <c r="C130" s="117"/>
      <c r="D130" s="117"/>
      <c r="E130" s="117">
        <v>377653.81</v>
      </c>
      <c r="F130" s="117">
        <v>337890.8</v>
      </c>
      <c r="G130" s="139">
        <f t="shared" si="23"/>
        <v>0.837647932615475</v>
      </c>
      <c r="H130" s="128">
        <v>1597160.9</v>
      </c>
    </row>
    <row r="131" spans="1:8" ht="13.5">
      <c r="A131" s="127" t="s">
        <v>67</v>
      </c>
      <c r="B131" s="117">
        <v>412431.65</v>
      </c>
      <c r="C131" s="117"/>
      <c r="D131" s="117"/>
      <c r="E131" s="117">
        <v>203266.28</v>
      </c>
      <c r="F131" s="117">
        <v>217120.5</v>
      </c>
      <c r="G131" s="139">
        <f>F131/E113</f>
        <v>1.0907031185989722</v>
      </c>
      <c r="H131" s="128">
        <v>398577.43</v>
      </c>
    </row>
    <row r="132" spans="1:8" ht="13.5">
      <c r="A132" s="127" t="s">
        <v>68</v>
      </c>
      <c r="B132" s="117">
        <v>290985.59</v>
      </c>
      <c r="C132" s="117"/>
      <c r="D132" s="117"/>
      <c r="E132" s="117">
        <v>125800.67</v>
      </c>
      <c r="F132" s="117">
        <v>116056</v>
      </c>
      <c r="G132" s="139">
        <f t="shared" si="23"/>
        <v>0.9233470614934853</v>
      </c>
      <c r="H132" s="128">
        <v>300730.3</v>
      </c>
    </row>
    <row r="133" spans="1:8" ht="13.5">
      <c r="A133" s="127" t="s">
        <v>56</v>
      </c>
      <c r="B133" s="117">
        <v>511143.42</v>
      </c>
      <c r="C133" s="117"/>
      <c r="D133" s="117"/>
      <c r="E133" s="117">
        <v>222965.81</v>
      </c>
      <c r="F133" s="117">
        <v>72396.5</v>
      </c>
      <c r="G133" s="139">
        <f t="shared" si="23"/>
        <v>0.36073486240488645</v>
      </c>
      <c r="H133" s="128">
        <v>661712.73</v>
      </c>
    </row>
    <row r="134" spans="1:8" ht="14.25" thickBot="1">
      <c r="A134" s="129" t="s">
        <v>69</v>
      </c>
      <c r="B134" s="130">
        <v>877999.15</v>
      </c>
      <c r="C134" s="130">
        <v>296278.97</v>
      </c>
      <c r="D134" s="130">
        <v>265588.3</v>
      </c>
      <c r="E134" s="130">
        <v>296278.97</v>
      </c>
      <c r="F134" s="130">
        <v>265588.3</v>
      </c>
      <c r="G134" s="140">
        <f t="shared" si="23"/>
        <v>1.0120781375509076</v>
      </c>
      <c r="H134" s="131">
        <v>908689.83</v>
      </c>
    </row>
    <row r="135" spans="1:8" ht="16.5" customHeight="1" thickBot="1">
      <c r="A135" s="132" t="s">
        <v>70</v>
      </c>
      <c r="B135" s="133">
        <f>SUM(B120:B134)</f>
        <v>14206448.06</v>
      </c>
      <c r="C135" s="133">
        <v>4448144.39</v>
      </c>
      <c r="D135" s="133">
        <v>4349672.6899999995</v>
      </c>
      <c r="E135" s="133">
        <f>SUM(E120:E134)</f>
        <v>4448144.39</v>
      </c>
      <c r="F135" s="133">
        <f>SUM(F120:F134)</f>
        <v>4349672.69</v>
      </c>
      <c r="G135" s="134">
        <f>F135/E117</f>
        <v>1.0193817018961495</v>
      </c>
      <c r="H135" s="135">
        <f>SUM(H120:H134)</f>
        <v>14304919.63</v>
      </c>
    </row>
    <row r="136" ht="14.25" thickBot="1"/>
    <row r="137" spans="1:8" ht="27.75" thickBot="1">
      <c r="A137" s="72" t="s">
        <v>76</v>
      </c>
      <c r="B137" s="123" t="s">
        <v>10</v>
      </c>
      <c r="C137" s="119"/>
      <c r="D137" s="119"/>
      <c r="E137" s="118" t="s">
        <v>72</v>
      </c>
      <c r="F137" s="118" t="s">
        <v>73</v>
      </c>
      <c r="G137" s="136" t="s">
        <v>74</v>
      </c>
      <c r="H137" s="121" t="s">
        <v>58</v>
      </c>
    </row>
    <row r="138" spans="1:8" ht="14.25" customHeight="1">
      <c r="A138" s="91" t="s">
        <v>60</v>
      </c>
      <c r="B138" s="80">
        <v>744566.09</v>
      </c>
      <c r="C138" s="92"/>
      <c r="D138" s="92"/>
      <c r="E138" s="80">
        <v>251275.4</v>
      </c>
      <c r="F138" s="80">
        <v>261253.54</v>
      </c>
      <c r="G138" s="83">
        <f>F138/E138</f>
        <v>1.0397099755885375</v>
      </c>
      <c r="H138" s="84">
        <v>734587.95</v>
      </c>
    </row>
    <row r="139" spans="1:8" ht="13.5">
      <c r="A139" s="79" t="s">
        <v>61</v>
      </c>
      <c r="B139" s="82">
        <v>1345244.64</v>
      </c>
      <c r="C139" s="81"/>
      <c r="D139" s="81"/>
      <c r="E139" s="82">
        <v>511841.89</v>
      </c>
      <c r="F139" s="82">
        <v>541581.25</v>
      </c>
      <c r="G139" s="83">
        <f aca="true" t="shared" si="24" ref="G139:G153">F139/E139</f>
        <v>1.0581026300914917</v>
      </c>
      <c r="H139" s="113">
        <v>1315505.28</v>
      </c>
    </row>
    <row r="140" spans="1:8" ht="13.5">
      <c r="A140" s="79" t="s">
        <v>62</v>
      </c>
      <c r="B140" s="82">
        <v>2322520.02</v>
      </c>
      <c r="C140" s="81"/>
      <c r="D140" s="81"/>
      <c r="E140" s="82">
        <v>475016.51</v>
      </c>
      <c r="F140" s="82">
        <v>479386.01</v>
      </c>
      <c r="G140" s="83">
        <f t="shared" si="24"/>
        <v>1.0091986276434897</v>
      </c>
      <c r="H140" s="113">
        <v>2318150.52</v>
      </c>
    </row>
    <row r="141" spans="1:8" ht="13.5">
      <c r="A141" s="79" t="s">
        <v>63</v>
      </c>
      <c r="B141" s="82">
        <v>809108.0799999996</v>
      </c>
      <c r="C141" s="81"/>
      <c r="D141" s="81"/>
      <c r="E141" s="82">
        <v>393524.7899999999</v>
      </c>
      <c r="F141" s="82">
        <v>397764.26999999996</v>
      </c>
      <c r="G141" s="83">
        <f t="shared" si="24"/>
        <v>1.010773095133346</v>
      </c>
      <c r="H141" s="113">
        <v>804868.5999999999</v>
      </c>
    </row>
    <row r="142" spans="1:8" ht="13.5">
      <c r="A142" s="79" t="s">
        <v>64</v>
      </c>
      <c r="B142" s="82">
        <v>1585929.99</v>
      </c>
      <c r="C142" s="81"/>
      <c r="D142" s="81"/>
      <c r="E142" s="82">
        <v>366137.71</v>
      </c>
      <c r="F142" s="82">
        <v>398561.56</v>
      </c>
      <c r="G142" s="83">
        <f t="shared" si="24"/>
        <v>1.0885564341351235</v>
      </c>
      <c r="H142" s="113">
        <v>1553506.14</v>
      </c>
    </row>
    <row r="143" spans="1:8" ht="13.5">
      <c r="A143" s="79" t="s">
        <v>1</v>
      </c>
      <c r="B143" s="82">
        <v>350971.06</v>
      </c>
      <c r="C143" s="81"/>
      <c r="D143" s="81"/>
      <c r="E143" s="82">
        <v>268976.69</v>
      </c>
      <c r="F143" s="82">
        <v>254359.52</v>
      </c>
      <c r="G143" s="83">
        <f t="shared" si="24"/>
        <v>0.9456563689589607</v>
      </c>
      <c r="H143" s="113">
        <v>365588.23</v>
      </c>
    </row>
    <row r="144" spans="1:8" ht="13.5">
      <c r="A144" s="79" t="s">
        <v>65</v>
      </c>
      <c r="B144" s="82">
        <v>211456.67</v>
      </c>
      <c r="C144" s="81"/>
      <c r="D144" s="81"/>
      <c r="E144" s="82">
        <v>128298.06</v>
      </c>
      <c r="F144" s="82">
        <v>110629.01</v>
      </c>
      <c r="G144" s="83">
        <f t="shared" si="24"/>
        <v>0.8622812379236288</v>
      </c>
      <c r="H144" s="113">
        <v>229125.72</v>
      </c>
    </row>
    <row r="145" spans="1:8" ht="13.5">
      <c r="A145" s="79" t="s">
        <v>49</v>
      </c>
      <c r="B145" s="82">
        <v>1087458.69</v>
      </c>
      <c r="C145" s="81"/>
      <c r="D145" s="81"/>
      <c r="E145" s="82">
        <v>298478.87</v>
      </c>
      <c r="F145" s="82">
        <v>314892.93</v>
      </c>
      <c r="G145" s="83">
        <f t="shared" si="24"/>
        <v>1.0549923684715101</v>
      </c>
      <c r="H145" s="113">
        <v>1071044.63</v>
      </c>
    </row>
    <row r="146" spans="1:8" ht="13.5">
      <c r="A146" s="79" t="s">
        <v>50</v>
      </c>
      <c r="B146" s="82">
        <v>1345722.04</v>
      </c>
      <c r="C146" s="81"/>
      <c r="D146" s="81"/>
      <c r="E146" s="82">
        <v>255596.15</v>
      </c>
      <c r="F146" s="82">
        <v>292136.38</v>
      </c>
      <c r="G146" s="83">
        <f t="shared" si="24"/>
        <v>1.1429607996834068</v>
      </c>
      <c r="H146" s="113">
        <v>1309181.81</v>
      </c>
    </row>
    <row r="147" spans="1:8" ht="13.5">
      <c r="A147" s="79" t="s">
        <v>66</v>
      </c>
      <c r="B147" s="82">
        <v>635071.24</v>
      </c>
      <c r="C147" s="81"/>
      <c r="D147" s="81"/>
      <c r="E147" s="82">
        <v>356185.22000000003</v>
      </c>
      <c r="F147" s="82">
        <v>383491.84</v>
      </c>
      <c r="G147" s="83">
        <f t="shared" si="24"/>
        <v>1.0766641018961989</v>
      </c>
      <c r="H147" s="113">
        <v>607764.62</v>
      </c>
    </row>
    <row r="148" spans="1:8" ht="13.5">
      <c r="A148" s="79" t="s">
        <v>33</v>
      </c>
      <c r="B148" s="82">
        <v>1597160.87</v>
      </c>
      <c r="C148" s="81"/>
      <c r="D148" s="81"/>
      <c r="E148" s="82">
        <v>392925.11000000004</v>
      </c>
      <c r="F148" s="82">
        <v>438226.5</v>
      </c>
      <c r="G148" s="83">
        <f t="shared" si="24"/>
        <v>1.1152926826183238</v>
      </c>
      <c r="H148" s="113">
        <v>1551859.48</v>
      </c>
    </row>
    <row r="149" spans="1:8" ht="13.5">
      <c r="A149" s="79" t="s">
        <v>67</v>
      </c>
      <c r="B149" s="82">
        <v>398577.43</v>
      </c>
      <c r="C149" s="81"/>
      <c r="D149" s="81"/>
      <c r="E149" s="82">
        <v>203122.95</v>
      </c>
      <c r="F149" s="82">
        <v>203111.77</v>
      </c>
      <c r="G149" s="83">
        <f t="shared" si="24"/>
        <v>0.9999449594445137</v>
      </c>
      <c r="H149" s="113">
        <v>398588.61</v>
      </c>
    </row>
    <row r="150" spans="1:8" ht="13.5">
      <c r="A150" s="79" t="s">
        <v>68</v>
      </c>
      <c r="B150" s="82">
        <v>300730.3</v>
      </c>
      <c r="C150" s="81"/>
      <c r="D150" s="81"/>
      <c r="E150" s="82">
        <v>123338.36000000002</v>
      </c>
      <c r="F150" s="82">
        <v>141375.56</v>
      </c>
      <c r="G150" s="83">
        <f t="shared" si="24"/>
        <v>1.1462416072339536</v>
      </c>
      <c r="H150" s="113">
        <v>282693.1</v>
      </c>
    </row>
    <row r="151" spans="1:8" ht="13.5">
      <c r="A151" s="79" t="s">
        <v>56</v>
      </c>
      <c r="B151" s="82">
        <v>661712.73</v>
      </c>
      <c r="C151" s="81"/>
      <c r="D151" s="81"/>
      <c r="E151" s="82">
        <v>266284.94</v>
      </c>
      <c r="F151" s="82">
        <v>119650.3</v>
      </c>
      <c r="G151" s="83">
        <f t="shared" si="24"/>
        <v>0.44933183228461965</v>
      </c>
      <c r="H151" s="113">
        <v>808347.37</v>
      </c>
    </row>
    <row r="152" spans="1:8" ht="14.25" thickBot="1">
      <c r="A152" s="93" t="s">
        <v>69</v>
      </c>
      <c r="B152" s="96">
        <v>908689.83</v>
      </c>
      <c r="C152" s="95"/>
      <c r="D152" s="95"/>
      <c r="E152" s="96">
        <v>310720.70999999996</v>
      </c>
      <c r="F152" s="96">
        <v>338309.01</v>
      </c>
      <c r="G152" s="97">
        <f t="shared" si="24"/>
        <v>1.0887880952640718</v>
      </c>
      <c r="H152" s="142">
        <v>881101.53</v>
      </c>
    </row>
    <row r="153" spans="1:8" ht="14.25" thickBot="1">
      <c r="A153" s="99" t="s">
        <v>75</v>
      </c>
      <c r="B153" s="100">
        <v>14304919.68</v>
      </c>
      <c r="C153" s="141"/>
      <c r="D153" s="141"/>
      <c r="E153" s="100">
        <v>4601723.36</v>
      </c>
      <c r="F153" s="100">
        <v>4674729.449999999</v>
      </c>
      <c r="G153" s="101">
        <f t="shared" si="24"/>
        <v>1.0158649454320954</v>
      </c>
      <c r="H153" s="102">
        <v>14231913.59</v>
      </c>
    </row>
    <row r="154" ht="14.25" thickBot="1"/>
    <row r="155" spans="1:8" ht="27.75" thickBot="1">
      <c r="A155" s="151" t="s">
        <v>78</v>
      </c>
      <c r="B155" s="150" t="s">
        <v>10</v>
      </c>
      <c r="C155" s="119"/>
      <c r="D155" s="119"/>
      <c r="E155" s="118" t="s">
        <v>72</v>
      </c>
      <c r="F155" s="118" t="s">
        <v>73</v>
      </c>
      <c r="G155" s="136" t="s">
        <v>77</v>
      </c>
      <c r="H155" s="121" t="s">
        <v>58</v>
      </c>
    </row>
    <row r="156" spans="1:8" ht="13.5">
      <c r="A156" s="148" t="s">
        <v>60</v>
      </c>
      <c r="B156" s="75">
        <v>734587.95</v>
      </c>
      <c r="C156" s="92"/>
      <c r="D156" s="92"/>
      <c r="E156" s="80">
        <v>254531.48</v>
      </c>
      <c r="F156" s="80">
        <v>243632.83</v>
      </c>
      <c r="G156" s="83">
        <v>0.9695848857468737</v>
      </c>
      <c r="H156" s="84">
        <v>745486.6</v>
      </c>
    </row>
    <row r="157" spans="1:8" ht="13.5">
      <c r="A157" s="145" t="s">
        <v>61</v>
      </c>
      <c r="B157" s="82">
        <v>1315505.28</v>
      </c>
      <c r="C157" s="81"/>
      <c r="D157" s="81"/>
      <c r="E157" s="82">
        <v>505004.66</v>
      </c>
      <c r="F157" s="82">
        <v>630391.21</v>
      </c>
      <c r="G157" s="112">
        <v>1.2316131647607036</v>
      </c>
      <c r="H157" s="113">
        <v>1190118.73</v>
      </c>
    </row>
    <row r="158" spans="1:8" ht="13.5">
      <c r="A158" s="145" t="s">
        <v>62</v>
      </c>
      <c r="B158" s="82">
        <v>2318150.52</v>
      </c>
      <c r="C158" s="81"/>
      <c r="D158" s="81"/>
      <c r="E158" s="82">
        <v>469602.5</v>
      </c>
      <c r="F158" s="82">
        <v>575641.86</v>
      </c>
      <c r="G158" s="112">
        <v>1.2118354791499772</v>
      </c>
      <c r="H158" s="113">
        <v>2212111.16</v>
      </c>
    </row>
    <row r="159" spans="1:8" ht="13.5">
      <c r="A159" s="145" t="s">
        <v>63</v>
      </c>
      <c r="B159" s="82">
        <v>804868.6</v>
      </c>
      <c r="C159" s="81"/>
      <c r="D159" s="81"/>
      <c r="E159" s="82">
        <v>411993.57</v>
      </c>
      <c r="F159" s="82">
        <v>476834.47</v>
      </c>
      <c r="G159" s="112">
        <v>1.21170122471827</v>
      </c>
      <c r="H159" s="113">
        <v>740027.7</v>
      </c>
    </row>
    <row r="160" spans="1:8" ht="13.5">
      <c r="A160" s="145" t="s">
        <v>64</v>
      </c>
      <c r="B160" s="82">
        <v>1553506.14</v>
      </c>
      <c r="C160" s="81"/>
      <c r="D160" s="81"/>
      <c r="E160" s="82">
        <v>363219.61</v>
      </c>
      <c r="F160" s="82">
        <v>372665.28</v>
      </c>
      <c r="G160" s="112">
        <v>1.0178281827348514</v>
      </c>
      <c r="H160" s="113">
        <v>1544060.47</v>
      </c>
    </row>
    <row r="161" spans="1:8" ht="13.5">
      <c r="A161" s="145" t="s">
        <v>1</v>
      </c>
      <c r="B161" s="82">
        <v>365588.23</v>
      </c>
      <c r="C161" s="81"/>
      <c r="D161" s="81"/>
      <c r="E161" s="82">
        <v>274667.01</v>
      </c>
      <c r="F161" s="82">
        <v>277593.4</v>
      </c>
      <c r="G161" s="112">
        <v>1.0320351551653046</v>
      </c>
      <c r="H161" s="113">
        <v>362661.84</v>
      </c>
    </row>
    <row r="162" spans="1:8" ht="13.5">
      <c r="A162" s="145" t="s">
        <v>65</v>
      </c>
      <c r="B162" s="82">
        <v>229125.72</v>
      </c>
      <c r="C162" s="81"/>
      <c r="D162" s="81"/>
      <c r="E162" s="82">
        <v>137194.55</v>
      </c>
      <c r="F162" s="82">
        <v>177501.86</v>
      </c>
      <c r="G162" s="112">
        <v>1.3835116446811433</v>
      </c>
      <c r="H162" s="113">
        <v>188818.41</v>
      </c>
    </row>
    <row r="163" spans="1:8" ht="13.5">
      <c r="A163" s="145" t="s">
        <v>49</v>
      </c>
      <c r="B163" s="82">
        <v>1071044.63</v>
      </c>
      <c r="C163" s="81"/>
      <c r="D163" s="81"/>
      <c r="E163" s="82">
        <v>310630.09</v>
      </c>
      <c r="F163" s="82">
        <v>425851.9</v>
      </c>
      <c r="G163" s="112">
        <v>1.4267405260546584</v>
      </c>
      <c r="H163" s="113">
        <v>955822.82</v>
      </c>
    </row>
    <row r="164" spans="1:8" ht="13.5">
      <c r="A164" s="145" t="s">
        <v>50</v>
      </c>
      <c r="B164" s="82">
        <v>1309181.81</v>
      </c>
      <c r="C164" s="81"/>
      <c r="D164" s="81"/>
      <c r="E164" s="82">
        <v>265709.14</v>
      </c>
      <c r="F164" s="82">
        <v>272638.22</v>
      </c>
      <c r="G164" s="112">
        <v>1.0666757695685165</v>
      </c>
      <c r="H164" s="113">
        <v>1302252.73</v>
      </c>
    </row>
    <row r="165" spans="1:8" ht="13.5">
      <c r="A165" s="145" t="s">
        <v>66</v>
      </c>
      <c r="B165" s="82">
        <v>607764.62</v>
      </c>
      <c r="C165" s="81"/>
      <c r="D165" s="81"/>
      <c r="E165" s="82">
        <v>366622.96</v>
      </c>
      <c r="F165" s="82">
        <v>437800.43</v>
      </c>
      <c r="G165" s="112">
        <v>1.2291369922648672</v>
      </c>
      <c r="H165" s="113">
        <v>536587.15</v>
      </c>
    </row>
    <row r="166" spans="1:8" ht="13.5">
      <c r="A166" s="145" t="s">
        <v>33</v>
      </c>
      <c r="B166" s="82">
        <v>1551859.48</v>
      </c>
      <c r="C166" s="81"/>
      <c r="D166" s="81"/>
      <c r="E166" s="82">
        <v>361807.41</v>
      </c>
      <c r="F166" s="82">
        <v>536641.25</v>
      </c>
      <c r="G166" s="112">
        <v>1.3657596227433773</v>
      </c>
      <c r="H166" s="113">
        <v>1377025.64</v>
      </c>
    </row>
    <row r="167" spans="1:8" ht="13.5">
      <c r="A167" s="145" t="s">
        <v>67</v>
      </c>
      <c r="B167" s="82">
        <v>398588.61</v>
      </c>
      <c r="C167" s="81"/>
      <c r="D167" s="81"/>
      <c r="E167" s="82">
        <v>217410.72</v>
      </c>
      <c r="F167" s="82">
        <v>206196.31</v>
      </c>
      <c r="G167" s="112">
        <v>1.015130540394377</v>
      </c>
      <c r="H167" s="113">
        <v>409803.02</v>
      </c>
    </row>
    <row r="168" spans="1:8" ht="13.5">
      <c r="A168" s="145" t="s">
        <v>68</v>
      </c>
      <c r="B168" s="82">
        <v>282693.1</v>
      </c>
      <c r="C168" s="81"/>
      <c r="D168" s="81"/>
      <c r="E168" s="82">
        <v>127608.58</v>
      </c>
      <c r="F168" s="82">
        <v>141884.09</v>
      </c>
      <c r="G168" s="112">
        <v>1.1503646554080984</v>
      </c>
      <c r="H168" s="113">
        <v>268417.59</v>
      </c>
    </row>
    <row r="169" spans="1:8" ht="13.5">
      <c r="A169" s="145" t="s">
        <v>56</v>
      </c>
      <c r="B169" s="82">
        <v>808347.37</v>
      </c>
      <c r="C169" s="81"/>
      <c r="D169" s="81"/>
      <c r="E169" s="82">
        <v>249647.89</v>
      </c>
      <c r="F169" s="82">
        <v>115070.22</v>
      </c>
      <c r="G169" s="112">
        <v>0.43213191102733783</v>
      </c>
      <c r="H169" s="113">
        <v>942925.04</v>
      </c>
    </row>
    <row r="170" spans="1:8" ht="14.25" thickBot="1">
      <c r="A170" s="149" t="s">
        <v>69</v>
      </c>
      <c r="B170" s="88">
        <v>881101.53</v>
      </c>
      <c r="C170" s="95"/>
      <c r="D170" s="95"/>
      <c r="E170" s="96">
        <v>355272.4</v>
      </c>
      <c r="F170" s="96">
        <v>310230.97</v>
      </c>
      <c r="G170" s="147">
        <v>0.9984238578754533</v>
      </c>
      <c r="H170" s="142">
        <v>926142.96</v>
      </c>
    </row>
    <row r="171" spans="1:8" ht="14.25" thickBot="1">
      <c r="A171" s="99" t="s">
        <v>75</v>
      </c>
      <c r="B171" s="152">
        <v>14231913.59</v>
      </c>
      <c r="C171" s="141"/>
      <c r="D171" s="141"/>
      <c r="E171" s="100">
        <v>4670922.57</v>
      </c>
      <c r="F171" s="100">
        <v>5200574.299999999</v>
      </c>
      <c r="G171" s="101">
        <v>1.1301362322658175</v>
      </c>
      <c r="H171" s="102">
        <v>13702261.860000001</v>
      </c>
    </row>
    <row r="172" ht="14.25" thickBot="1"/>
    <row r="173" spans="1:8" ht="27.75" thickBot="1">
      <c r="A173" s="151" t="s">
        <v>80</v>
      </c>
      <c r="B173" s="150" t="s">
        <v>10</v>
      </c>
      <c r="C173" s="119"/>
      <c r="D173" s="119"/>
      <c r="E173" s="118" t="s">
        <v>72</v>
      </c>
      <c r="F173" s="118" t="s">
        <v>73</v>
      </c>
      <c r="G173" s="136" t="s">
        <v>79</v>
      </c>
      <c r="H173" s="121" t="s">
        <v>58</v>
      </c>
    </row>
    <row r="174" spans="1:8" ht="13.5">
      <c r="A174" s="144" t="s">
        <v>60</v>
      </c>
      <c r="B174" s="80">
        <v>745486.6</v>
      </c>
      <c r="C174" s="92"/>
      <c r="D174" s="92"/>
      <c r="E174" s="80">
        <v>349917.7</v>
      </c>
      <c r="F174" s="80">
        <v>319916.45</v>
      </c>
      <c r="G174" s="83">
        <f>F174/E156</f>
        <v>1.2568836279111724</v>
      </c>
      <c r="H174" s="80">
        <v>775487.85</v>
      </c>
    </row>
    <row r="175" spans="1:8" ht="13.5">
      <c r="A175" s="143" t="s">
        <v>61</v>
      </c>
      <c r="B175" s="82">
        <v>1190118.73</v>
      </c>
      <c r="C175" s="81"/>
      <c r="D175" s="81"/>
      <c r="E175" s="82">
        <v>655842.01</v>
      </c>
      <c r="F175" s="82">
        <v>759147.62</v>
      </c>
      <c r="G175" s="112">
        <f aca="true" t="shared" si="25" ref="G175:G189">F175/E157</f>
        <v>1.5032487422987344</v>
      </c>
      <c r="H175" s="82">
        <v>1086813.12</v>
      </c>
    </row>
    <row r="176" spans="1:8" ht="13.5">
      <c r="A176" s="143" t="s">
        <v>62</v>
      </c>
      <c r="B176" s="82">
        <v>2212111.16</v>
      </c>
      <c r="C176" s="81"/>
      <c r="D176" s="81"/>
      <c r="E176" s="82">
        <v>682501.89</v>
      </c>
      <c r="F176" s="82">
        <v>673213.67</v>
      </c>
      <c r="G176" s="112">
        <f t="shared" si="25"/>
        <v>1.433581954951262</v>
      </c>
      <c r="H176" s="82">
        <v>2221399.38</v>
      </c>
    </row>
    <row r="177" spans="1:8" ht="13.5">
      <c r="A177" s="143" t="s">
        <v>63</v>
      </c>
      <c r="B177" s="82">
        <v>740027.7</v>
      </c>
      <c r="C177" s="81"/>
      <c r="D177" s="81"/>
      <c r="E177" s="82">
        <v>492507.53</v>
      </c>
      <c r="F177" s="82">
        <v>425081.17</v>
      </c>
      <c r="G177" s="112">
        <f t="shared" si="25"/>
        <v>1.0317665151910016</v>
      </c>
      <c r="H177" s="82">
        <v>807454.06</v>
      </c>
    </row>
    <row r="178" spans="1:8" ht="13.5">
      <c r="A178" s="143" t="s">
        <v>64</v>
      </c>
      <c r="B178" s="82">
        <v>1544060.47</v>
      </c>
      <c r="C178" s="81"/>
      <c r="D178" s="81"/>
      <c r="E178" s="82">
        <v>432258.81</v>
      </c>
      <c r="F178" s="82">
        <v>577633.82</v>
      </c>
      <c r="G178" s="112">
        <f t="shared" si="25"/>
        <v>1.5903156220006953</v>
      </c>
      <c r="H178" s="82">
        <v>1398685.46</v>
      </c>
    </row>
    <row r="179" spans="1:8" ht="13.5">
      <c r="A179" s="143" t="s">
        <v>1</v>
      </c>
      <c r="B179" s="82">
        <v>362661.84</v>
      </c>
      <c r="C179" s="81"/>
      <c r="D179" s="81"/>
      <c r="E179" s="82">
        <v>340986.27</v>
      </c>
      <c r="F179" s="82">
        <v>255030.76</v>
      </c>
      <c r="G179" s="112">
        <f t="shared" si="25"/>
        <v>0.9285088879075795</v>
      </c>
      <c r="H179" s="82">
        <v>448617.35</v>
      </c>
    </row>
    <row r="180" spans="1:8" ht="13.5">
      <c r="A180" s="143" t="s">
        <v>65</v>
      </c>
      <c r="B180" s="82">
        <v>188818.41</v>
      </c>
      <c r="C180" s="81"/>
      <c r="D180" s="81"/>
      <c r="E180" s="82">
        <v>179586.44</v>
      </c>
      <c r="F180" s="82">
        <v>119867.35</v>
      </c>
      <c r="G180" s="112">
        <f t="shared" si="25"/>
        <v>0.8737034379281102</v>
      </c>
      <c r="H180" s="82">
        <v>248537.5</v>
      </c>
    </row>
    <row r="181" spans="1:8" ht="13.5">
      <c r="A181" s="143" t="s">
        <v>49</v>
      </c>
      <c r="B181" s="82">
        <v>955822.82</v>
      </c>
      <c r="C181" s="81"/>
      <c r="D181" s="81"/>
      <c r="E181" s="82">
        <v>433121.59</v>
      </c>
      <c r="F181" s="82">
        <v>433195.1</v>
      </c>
      <c r="G181" s="112">
        <f t="shared" si="25"/>
        <v>1.3945690193760687</v>
      </c>
      <c r="H181" s="82">
        <v>955749.31</v>
      </c>
    </row>
    <row r="182" spans="1:8" ht="13.5">
      <c r="A182" s="143" t="s">
        <v>50</v>
      </c>
      <c r="B182" s="82">
        <v>1302252.73</v>
      </c>
      <c r="C182" s="81"/>
      <c r="D182" s="81"/>
      <c r="E182" s="82">
        <v>361562.08</v>
      </c>
      <c r="F182" s="82">
        <v>253402.96</v>
      </c>
      <c r="G182" s="112">
        <f t="shared" si="25"/>
        <v>0.9536855224475905</v>
      </c>
      <c r="H182" s="82">
        <v>1410411.85</v>
      </c>
    </row>
    <row r="183" spans="1:8" ht="13.5">
      <c r="A183" s="143" t="s">
        <v>66</v>
      </c>
      <c r="B183" s="82">
        <v>536587.15</v>
      </c>
      <c r="C183" s="81"/>
      <c r="D183" s="81"/>
      <c r="E183" s="82">
        <v>468217.18</v>
      </c>
      <c r="F183" s="82">
        <v>427820.79</v>
      </c>
      <c r="G183" s="112">
        <f t="shared" si="25"/>
        <v>1.1669230699572115</v>
      </c>
      <c r="H183" s="82">
        <v>576983.54</v>
      </c>
    </row>
    <row r="184" spans="1:8" ht="13.5">
      <c r="A184" s="143" t="s">
        <v>33</v>
      </c>
      <c r="B184" s="82">
        <v>1377025.64</v>
      </c>
      <c r="C184" s="81"/>
      <c r="D184" s="81"/>
      <c r="E184" s="82">
        <v>471359.62</v>
      </c>
      <c r="F184" s="82">
        <v>598980.36</v>
      </c>
      <c r="G184" s="112">
        <f t="shared" si="25"/>
        <v>1.6555226439392163</v>
      </c>
      <c r="H184" s="82">
        <v>1249404.9</v>
      </c>
    </row>
    <row r="185" spans="1:8" ht="13.5">
      <c r="A185" s="143" t="s">
        <v>67</v>
      </c>
      <c r="B185" s="82">
        <v>409803.02</v>
      </c>
      <c r="C185" s="81"/>
      <c r="D185" s="81"/>
      <c r="E185" s="82">
        <v>257235.18</v>
      </c>
      <c r="F185" s="82">
        <v>303803.21</v>
      </c>
      <c r="G185" s="112">
        <f>F185/E167</f>
        <v>1.397369964093767</v>
      </c>
      <c r="H185" s="82">
        <v>363234.99</v>
      </c>
    </row>
    <row r="186" spans="1:8" ht="13.5">
      <c r="A186" s="143" t="s">
        <v>68</v>
      </c>
      <c r="B186" s="82">
        <v>268417.59</v>
      </c>
      <c r="C186" s="81"/>
      <c r="D186" s="81"/>
      <c r="E186" s="82">
        <v>181657.99</v>
      </c>
      <c r="F186" s="82">
        <v>164476.33</v>
      </c>
      <c r="G186" s="112">
        <f t="shared" si="25"/>
        <v>1.2889127831373093</v>
      </c>
      <c r="H186" s="82">
        <v>285599.25</v>
      </c>
    </row>
    <row r="187" spans="1:8" ht="13.5">
      <c r="A187" s="143" t="s">
        <v>56</v>
      </c>
      <c r="B187" s="82">
        <v>942925.04</v>
      </c>
      <c r="C187" s="81"/>
      <c r="D187" s="81"/>
      <c r="E187" s="82">
        <v>374504.95</v>
      </c>
      <c r="F187" s="82">
        <v>182318.08</v>
      </c>
      <c r="G187" s="112">
        <f t="shared" si="25"/>
        <v>0.7303009050066475</v>
      </c>
      <c r="H187" s="82">
        <v>1135111.91</v>
      </c>
    </row>
    <row r="188" spans="1:8" ht="14.25" thickBot="1">
      <c r="A188" s="146" t="s">
        <v>69</v>
      </c>
      <c r="B188" s="96">
        <v>926142.96</v>
      </c>
      <c r="C188" s="95"/>
      <c r="D188" s="95"/>
      <c r="E188" s="96">
        <v>440055.36</v>
      </c>
      <c r="F188" s="96">
        <v>471808.2</v>
      </c>
      <c r="G188" s="147">
        <f t="shared" si="25"/>
        <v>1.328018162964531</v>
      </c>
      <c r="H188" s="96">
        <v>894390.12</v>
      </c>
    </row>
    <row r="189" spans="1:8" ht="14.25" thickBot="1">
      <c r="A189" s="99" t="s">
        <v>13</v>
      </c>
      <c r="B189" s="152">
        <v>13702261.860000001</v>
      </c>
      <c r="C189" s="141"/>
      <c r="D189" s="141"/>
      <c r="E189" s="100">
        <v>6121314.6000000015</v>
      </c>
      <c r="F189" s="100">
        <v>5965695.87</v>
      </c>
      <c r="G189" s="101">
        <f t="shared" si="25"/>
        <v>1.277198622027254</v>
      </c>
      <c r="H189" s="102">
        <v>13857880.59</v>
      </c>
    </row>
    <row r="191" ht="14.25" thickBot="1"/>
    <row r="192" spans="1:8" ht="27.75" thickBot="1">
      <c r="A192" s="151" t="s">
        <v>85</v>
      </c>
      <c r="B192" s="150" t="s">
        <v>81</v>
      </c>
      <c r="C192" s="119"/>
      <c r="D192" s="119"/>
      <c r="E192" s="118" t="s">
        <v>82</v>
      </c>
      <c r="F192" s="118" t="s">
        <v>83</v>
      </c>
      <c r="G192" s="136" t="s">
        <v>89</v>
      </c>
      <c r="H192" s="121" t="s">
        <v>58</v>
      </c>
    </row>
    <row r="193" spans="1:8" ht="13.5">
      <c r="A193" s="91" t="s">
        <v>60</v>
      </c>
      <c r="B193" s="144">
        <v>775487.85</v>
      </c>
      <c r="C193" s="92"/>
      <c r="D193" s="92"/>
      <c r="E193" s="144">
        <v>412096.47</v>
      </c>
      <c r="F193" s="144">
        <v>368523.75</v>
      </c>
      <c r="G193" s="83">
        <f>F193/E174</f>
        <v>1.053172646025051</v>
      </c>
      <c r="H193" s="154">
        <v>819060.57</v>
      </c>
    </row>
    <row r="194" spans="1:8" ht="13.5">
      <c r="A194" s="79" t="s">
        <v>61</v>
      </c>
      <c r="B194" s="143">
        <v>1086813.12</v>
      </c>
      <c r="C194" s="81"/>
      <c r="D194" s="81"/>
      <c r="E194" s="143">
        <v>775451.26</v>
      </c>
      <c r="F194" s="143">
        <v>618915.63</v>
      </c>
      <c r="G194" s="83">
        <f aca="true" t="shared" si="26" ref="G194:G201">F194/E175</f>
        <v>0.9436962264738119</v>
      </c>
      <c r="H194" s="155">
        <v>1243348.75</v>
      </c>
    </row>
    <row r="195" spans="1:8" ht="13.5">
      <c r="A195" s="79" t="s">
        <v>62</v>
      </c>
      <c r="B195" s="143">
        <v>2221399.38</v>
      </c>
      <c r="C195" s="81"/>
      <c r="D195" s="81"/>
      <c r="E195" s="143">
        <v>818496.08</v>
      </c>
      <c r="F195" s="143">
        <v>654680.21</v>
      </c>
      <c r="G195" s="83">
        <f t="shared" si="26"/>
        <v>0.9592357465852585</v>
      </c>
      <c r="H195" s="155">
        <v>2385215.25</v>
      </c>
    </row>
    <row r="196" spans="1:8" ht="13.5">
      <c r="A196" s="79" t="s">
        <v>63</v>
      </c>
      <c r="B196" s="143">
        <v>807454.06</v>
      </c>
      <c r="C196" s="81"/>
      <c r="D196" s="81"/>
      <c r="E196" s="143">
        <v>591548.91</v>
      </c>
      <c r="F196" s="143">
        <v>515442.71</v>
      </c>
      <c r="G196" s="83">
        <f t="shared" si="26"/>
        <v>1.0465681814042518</v>
      </c>
      <c r="H196" s="155">
        <v>883560.26</v>
      </c>
    </row>
    <row r="197" spans="1:8" ht="13.5">
      <c r="A197" s="79" t="s">
        <v>64</v>
      </c>
      <c r="B197" s="143">
        <v>1398685.46</v>
      </c>
      <c r="C197" s="81"/>
      <c r="D197" s="81"/>
      <c r="E197" s="143">
        <v>564392.59</v>
      </c>
      <c r="F197" s="143">
        <v>501654.95</v>
      </c>
      <c r="G197" s="83">
        <f t="shared" si="26"/>
        <v>1.1605430320783976</v>
      </c>
      <c r="H197" s="155">
        <v>1461423.1</v>
      </c>
    </row>
    <row r="198" spans="1:8" ht="13.5">
      <c r="A198" s="79" t="s">
        <v>1</v>
      </c>
      <c r="B198" s="143">
        <v>448617.35</v>
      </c>
      <c r="C198" s="81"/>
      <c r="D198" s="81"/>
      <c r="E198" s="143">
        <v>417607.25</v>
      </c>
      <c r="F198" s="143">
        <v>401259.48</v>
      </c>
      <c r="G198" s="83">
        <f t="shared" si="26"/>
        <v>1.1767613986334404</v>
      </c>
      <c r="H198" s="155">
        <v>464965.12</v>
      </c>
    </row>
    <row r="199" spans="1:8" ht="13.5">
      <c r="A199" s="79" t="s">
        <v>65</v>
      </c>
      <c r="B199" s="143">
        <v>248537.5</v>
      </c>
      <c r="C199" s="81"/>
      <c r="D199" s="81"/>
      <c r="E199" s="143">
        <v>216545.38</v>
      </c>
      <c r="F199" s="143">
        <v>150133.01</v>
      </c>
      <c r="G199" s="83">
        <f t="shared" si="26"/>
        <v>0.8359930181811055</v>
      </c>
      <c r="H199" s="155">
        <v>314949.87</v>
      </c>
    </row>
    <row r="200" spans="1:8" ht="13.5">
      <c r="A200" s="79" t="s">
        <v>49</v>
      </c>
      <c r="B200" s="143">
        <v>955749.31</v>
      </c>
      <c r="C200" s="81"/>
      <c r="D200" s="81"/>
      <c r="E200" s="143">
        <v>495926.7</v>
      </c>
      <c r="F200" s="143">
        <v>408885.59</v>
      </c>
      <c r="G200" s="83">
        <f t="shared" si="26"/>
        <v>0.9440434266968775</v>
      </c>
      <c r="H200" s="155">
        <v>1042790.42</v>
      </c>
    </row>
    <row r="201" spans="1:8" ht="13.5">
      <c r="A201" s="79" t="s">
        <v>50</v>
      </c>
      <c r="B201" s="143">
        <v>1410411.85</v>
      </c>
      <c r="C201" s="81"/>
      <c r="D201" s="81"/>
      <c r="E201" s="143">
        <v>549576.85</v>
      </c>
      <c r="F201" s="143">
        <v>343532.78</v>
      </c>
      <c r="G201" s="83">
        <f t="shared" si="26"/>
        <v>0.9501349809692433</v>
      </c>
      <c r="H201" s="155">
        <v>1616455.92</v>
      </c>
    </row>
    <row r="202" spans="1:8" ht="13.5">
      <c r="A202" s="79" t="s">
        <v>84</v>
      </c>
      <c r="B202" s="143">
        <v>0</v>
      </c>
      <c r="C202" s="81"/>
      <c r="D202" s="81"/>
      <c r="E202" s="143">
        <v>265039.35</v>
      </c>
      <c r="F202" s="143">
        <v>0</v>
      </c>
      <c r="G202" s="112"/>
      <c r="H202" s="155">
        <v>265039.35</v>
      </c>
    </row>
    <row r="203" spans="1:8" ht="13.5">
      <c r="A203" s="79" t="s">
        <v>66</v>
      </c>
      <c r="B203" s="143">
        <v>576983.54</v>
      </c>
      <c r="C203" s="81"/>
      <c r="D203" s="81"/>
      <c r="E203" s="143">
        <v>547183.53</v>
      </c>
      <c r="F203" s="143">
        <v>443908.47</v>
      </c>
      <c r="G203" s="112">
        <f aca="true" t="shared" si="27" ref="G203:G209">F203/E183</f>
        <v>0.9480824048361488</v>
      </c>
      <c r="H203" s="155">
        <v>680258.6</v>
      </c>
    </row>
    <row r="204" spans="1:8" ht="13.5">
      <c r="A204" s="79" t="s">
        <v>33</v>
      </c>
      <c r="B204" s="143">
        <v>1249404.9</v>
      </c>
      <c r="C204" s="81"/>
      <c r="D204" s="81"/>
      <c r="E204" s="143">
        <v>620706.56</v>
      </c>
      <c r="F204" s="143">
        <v>464320.88</v>
      </c>
      <c r="G204" s="112">
        <f t="shared" si="27"/>
        <v>0.9850671553070244</v>
      </c>
      <c r="H204" s="155">
        <v>1405790.58</v>
      </c>
    </row>
    <row r="205" spans="1:8" ht="13.5">
      <c r="A205" s="79" t="s">
        <v>67</v>
      </c>
      <c r="B205" s="143">
        <v>363234.99</v>
      </c>
      <c r="C205" s="81"/>
      <c r="D205" s="81"/>
      <c r="E205" s="143">
        <v>327321.31</v>
      </c>
      <c r="F205" s="143">
        <v>242356.83</v>
      </c>
      <c r="G205" s="112">
        <f t="shared" si="27"/>
        <v>0.9421605163026301</v>
      </c>
      <c r="H205" s="155">
        <v>448199.47</v>
      </c>
    </row>
    <row r="206" spans="1:8" ht="13.5">
      <c r="A206" s="79" t="s">
        <v>68</v>
      </c>
      <c r="B206" s="143">
        <v>285599.25</v>
      </c>
      <c r="C206" s="81"/>
      <c r="D206" s="81"/>
      <c r="E206" s="143">
        <v>210749.52</v>
      </c>
      <c r="F206" s="143">
        <v>162616.94</v>
      </c>
      <c r="G206" s="112">
        <f t="shared" si="27"/>
        <v>0.8951818744664081</v>
      </c>
      <c r="H206" s="155">
        <v>333731.83</v>
      </c>
    </row>
    <row r="207" spans="1:8" ht="13.5">
      <c r="A207" s="79" t="s">
        <v>56</v>
      </c>
      <c r="B207" s="143">
        <v>1135111.91</v>
      </c>
      <c r="C207" s="81"/>
      <c r="D207" s="81"/>
      <c r="E207" s="143">
        <v>512871.02</v>
      </c>
      <c r="F207" s="143">
        <v>249281.24</v>
      </c>
      <c r="G207" s="112">
        <f t="shared" si="27"/>
        <v>0.6656286919572091</v>
      </c>
      <c r="H207" s="155">
        <v>1398701.69</v>
      </c>
    </row>
    <row r="208" spans="1:8" ht="14.25" thickBot="1">
      <c r="A208" s="93" t="s">
        <v>69</v>
      </c>
      <c r="B208" s="146">
        <v>894390.12</v>
      </c>
      <c r="C208" s="95"/>
      <c r="D208" s="95"/>
      <c r="E208" s="146">
        <v>556003.81</v>
      </c>
      <c r="F208" s="146">
        <v>431854.14</v>
      </c>
      <c r="G208" s="147">
        <f t="shared" si="27"/>
        <v>0.9813632084835873</v>
      </c>
      <c r="H208" s="156">
        <v>1018539.79</v>
      </c>
    </row>
    <row r="209" spans="1:8" ht="20.25" customHeight="1" thickBot="1">
      <c r="A209" s="99" t="s">
        <v>75</v>
      </c>
      <c r="B209" s="153">
        <v>13857880.59</v>
      </c>
      <c r="C209" s="141"/>
      <c r="D209" s="141"/>
      <c r="E209" s="153">
        <v>7881516.590000002</v>
      </c>
      <c r="F209" s="153">
        <v>5957366.609999999</v>
      </c>
      <c r="G209" s="101">
        <f t="shared" si="27"/>
        <v>0.9732168658673414</v>
      </c>
      <c r="H209" s="157">
        <v>15782030.57</v>
      </c>
    </row>
    <row r="210" ht="15" customHeight="1" thickBot="1"/>
    <row r="211" spans="1:8" ht="30.75" customHeight="1" thickBot="1">
      <c r="A211" s="151" t="s">
        <v>93</v>
      </c>
      <c r="B211" s="150" t="s">
        <v>81</v>
      </c>
      <c r="C211" s="119"/>
      <c r="D211" s="119"/>
      <c r="E211" s="118" t="s">
        <v>86</v>
      </c>
      <c r="F211" s="118" t="s">
        <v>87</v>
      </c>
      <c r="G211" s="136" t="s">
        <v>88</v>
      </c>
      <c r="H211" s="121" t="s">
        <v>58</v>
      </c>
    </row>
    <row r="212" spans="1:8" ht="13.5">
      <c r="A212" s="91" t="s">
        <v>60</v>
      </c>
      <c r="B212" s="144">
        <v>819060.57</v>
      </c>
      <c r="C212" s="92"/>
      <c r="D212" s="92"/>
      <c r="E212" s="144">
        <v>425792.71</v>
      </c>
      <c r="F212" s="144">
        <v>442888.06</v>
      </c>
      <c r="G212" s="83">
        <v>1.0747193733544964</v>
      </c>
      <c r="H212" s="159">
        <v>801965.22</v>
      </c>
    </row>
    <row r="213" spans="1:8" ht="13.5">
      <c r="A213" s="79" t="s">
        <v>61</v>
      </c>
      <c r="B213" s="143">
        <v>1243348.75</v>
      </c>
      <c r="C213" s="81"/>
      <c r="D213" s="81"/>
      <c r="E213" s="143">
        <v>805943.87</v>
      </c>
      <c r="F213" s="143">
        <v>797754.9</v>
      </c>
      <c r="G213" s="112">
        <v>1.028762142961764</v>
      </c>
      <c r="H213" s="160">
        <v>1251537.72</v>
      </c>
    </row>
    <row r="214" spans="1:8" ht="13.5">
      <c r="A214" s="79" t="s">
        <v>62</v>
      </c>
      <c r="B214" s="143">
        <v>2385215.25</v>
      </c>
      <c r="C214" s="81"/>
      <c r="D214" s="81"/>
      <c r="E214" s="143">
        <v>829090.67</v>
      </c>
      <c r="F214" s="143">
        <v>753894.74</v>
      </c>
      <c r="G214" s="112">
        <v>0.9210731223049963</v>
      </c>
      <c r="H214" s="160">
        <v>2460411.18</v>
      </c>
    </row>
    <row r="215" spans="1:8" ht="13.5">
      <c r="A215" s="79" t="s">
        <v>63</v>
      </c>
      <c r="B215" s="143">
        <v>883560.26</v>
      </c>
      <c r="C215" s="81"/>
      <c r="D215" s="81"/>
      <c r="E215" s="143">
        <v>603158.64</v>
      </c>
      <c r="F215" s="143">
        <v>574040.08</v>
      </c>
      <c r="G215" s="112">
        <v>0.970401720459598</v>
      </c>
      <c r="H215" s="160">
        <v>912678.82</v>
      </c>
    </row>
    <row r="216" spans="1:8" ht="13.5">
      <c r="A216" s="79" t="s">
        <v>64</v>
      </c>
      <c r="B216" s="143">
        <v>1461423.1</v>
      </c>
      <c r="C216" s="81"/>
      <c r="D216" s="81"/>
      <c r="E216" s="143">
        <v>581934.96</v>
      </c>
      <c r="F216" s="143">
        <v>659822.25</v>
      </c>
      <c r="G216" s="112">
        <v>1.1690838286874037</v>
      </c>
      <c r="H216" s="160">
        <v>1383535.81</v>
      </c>
    </row>
    <row r="217" spans="1:8" ht="13.5">
      <c r="A217" s="79" t="s">
        <v>1</v>
      </c>
      <c r="B217" s="143">
        <v>464965.12</v>
      </c>
      <c r="C217" s="81"/>
      <c r="D217" s="81"/>
      <c r="E217" s="143">
        <v>412633.63</v>
      </c>
      <c r="F217" s="143">
        <v>409358.95</v>
      </c>
      <c r="G217" s="112">
        <v>0.980248666659882</v>
      </c>
      <c r="H217" s="160">
        <v>468239.8</v>
      </c>
    </row>
    <row r="218" spans="1:8" ht="13.5">
      <c r="A218" s="79" t="s">
        <v>65</v>
      </c>
      <c r="B218" s="143">
        <v>314949.87</v>
      </c>
      <c r="C218" s="81"/>
      <c r="D218" s="81"/>
      <c r="E218" s="143">
        <v>218948.47</v>
      </c>
      <c r="F218" s="143">
        <v>241877.55</v>
      </c>
      <c r="G218" s="112">
        <v>1.1169831930840546</v>
      </c>
      <c r="H218" s="160">
        <v>292020.79</v>
      </c>
    </row>
    <row r="219" spans="1:8" ht="13.5">
      <c r="A219" s="79" t="s">
        <v>49</v>
      </c>
      <c r="B219" s="143">
        <v>1042790.42</v>
      </c>
      <c r="C219" s="81"/>
      <c r="D219" s="81"/>
      <c r="E219" s="143">
        <v>538274.73</v>
      </c>
      <c r="F219" s="143">
        <v>467268.87</v>
      </c>
      <c r="G219" s="112">
        <v>0.9422135771274263</v>
      </c>
      <c r="H219" s="160">
        <v>1113796.28</v>
      </c>
    </row>
    <row r="220" spans="1:8" ht="13.5">
      <c r="A220" s="79" t="s">
        <v>50</v>
      </c>
      <c r="B220" s="143">
        <v>1616455.92</v>
      </c>
      <c r="C220" s="81"/>
      <c r="D220" s="81"/>
      <c r="E220" s="143">
        <v>468617.03</v>
      </c>
      <c r="F220" s="143">
        <v>582238.02</v>
      </c>
      <c r="G220" s="112">
        <v>1.0594296684803954</v>
      </c>
      <c r="H220" s="160">
        <v>1502834.93</v>
      </c>
    </row>
    <row r="221" spans="1:8" ht="13.5">
      <c r="A221" s="79" t="s">
        <v>84</v>
      </c>
      <c r="B221" s="143">
        <v>265039.35</v>
      </c>
      <c r="C221" s="81"/>
      <c r="D221" s="81"/>
      <c r="E221" s="143">
        <v>344443.19</v>
      </c>
      <c r="F221" s="143">
        <v>40929.86</v>
      </c>
      <c r="G221" s="112">
        <v>0.15442937058214187</v>
      </c>
      <c r="H221" s="160">
        <v>568552.68</v>
      </c>
    </row>
    <row r="222" spans="1:8" ht="13.5">
      <c r="A222" s="79" t="s">
        <v>66</v>
      </c>
      <c r="B222" s="143">
        <v>680258.6</v>
      </c>
      <c r="C222" s="81"/>
      <c r="D222" s="81"/>
      <c r="E222" s="143">
        <v>563132.44</v>
      </c>
      <c r="F222" s="143">
        <v>574720.99</v>
      </c>
      <c r="G222" s="112">
        <v>1.0503258202965282</v>
      </c>
      <c r="H222" s="160">
        <v>668670.05</v>
      </c>
    </row>
    <row r="223" spans="1:8" ht="13.5">
      <c r="A223" s="79" t="s">
        <v>33</v>
      </c>
      <c r="B223" s="143">
        <v>1405790.58</v>
      </c>
      <c r="C223" s="81"/>
      <c r="D223" s="81"/>
      <c r="E223" s="143">
        <v>617330.07</v>
      </c>
      <c r="F223" s="143">
        <v>720656.03</v>
      </c>
      <c r="G223" s="112">
        <v>1.1610253160527253</v>
      </c>
      <c r="H223" s="160">
        <v>1302464.62</v>
      </c>
    </row>
    <row r="224" spans="1:8" ht="13.5">
      <c r="A224" s="79" t="s">
        <v>67</v>
      </c>
      <c r="B224" s="143">
        <v>448199.47</v>
      </c>
      <c r="C224" s="81"/>
      <c r="D224" s="81"/>
      <c r="E224" s="143">
        <v>327670.95</v>
      </c>
      <c r="F224" s="143">
        <v>352095.94</v>
      </c>
      <c r="G224" s="112">
        <v>1.0756890225081892</v>
      </c>
      <c r="H224" s="160">
        <v>423774.48</v>
      </c>
    </row>
    <row r="225" spans="1:8" ht="13.5">
      <c r="A225" s="79" t="s">
        <v>68</v>
      </c>
      <c r="B225" s="143">
        <v>333731.83</v>
      </c>
      <c r="C225" s="81"/>
      <c r="D225" s="81"/>
      <c r="E225" s="143">
        <v>207899.79</v>
      </c>
      <c r="F225" s="143">
        <v>216413.83</v>
      </c>
      <c r="G225" s="112">
        <v>1.026876976991454</v>
      </c>
      <c r="H225" s="160">
        <v>325217.79</v>
      </c>
    </row>
    <row r="226" spans="1:8" ht="13.5">
      <c r="A226" s="79" t="s">
        <v>56</v>
      </c>
      <c r="B226" s="143">
        <v>1398701.69</v>
      </c>
      <c r="C226" s="81"/>
      <c r="D226" s="81"/>
      <c r="E226" s="143">
        <v>495847.13</v>
      </c>
      <c r="F226" s="143">
        <v>357414.3</v>
      </c>
      <c r="G226" s="112">
        <v>0.6968892490747478</v>
      </c>
      <c r="H226" s="160">
        <v>1537134.52</v>
      </c>
    </row>
    <row r="227" spans="1:8" ht="14.25" thickBot="1">
      <c r="A227" s="93" t="s">
        <v>69</v>
      </c>
      <c r="B227" s="146">
        <v>1018539.79</v>
      </c>
      <c r="C227" s="95"/>
      <c r="D227" s="95"/>
      <c r="E227" s="146">
        <v>524763.33</v>
      </c>
      <c r="F227" s="146">
        <v>563857.96</v>
      </c>
      <c r="G227" s="147">
        <v>1.0141260722655838</v>
      </c>
      <c r="H227" s="161">
        <v>979445.16</v>
      </c>
    </row>
    <row r="228" spans="1:8" ht="14.25" thickBot="1">
      <c r="A228" s="99" t="s">
        <v>75</v>
      </c>
      <c r="B228" s="153">
        <v>15782030.57</v>
      </c>
      <c r="C228" s="141"/>
      <c r="D228" s="141"/>
      <c r="E228" s="153">
        <v>7965481.61</v>
      </c>
      <c r="F228" s="153">
        <v>7755232.330000001</v>
      </c>
      <c r="G228" s="101">
        <v>0.983977162446092</v>
      </c>
      <c r="H228" s="158">
        <v>15992279.849999998</v>
      </c>
    </row>
  </sheetData>
  <sheetProtection/>
  <mergeCells count="1">
    <mergeCell ref="A1:H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zoomScale="115" zoomScaleNormal="115" zoomScalePageLayoutView="0" workbookViewId="0" topLeftCell="A163">
      <selection activeCell="G166" sqref="G166"/>
    </sheetView>
  </sheetViews>
  <sheetFormatPr defaultColWidth="9.140625" defaultRowHeight="15"/>
  <cols>
    <col min="1" max="1" width="15.7109375" style="1" customWidth="1"/>
    <col min="2" max="2" width="14.7109375" style="1" customWidth="1"/>
    <col min="3" max="3" width="13.00390625" style="3" hidden="1" customWidth="1"/>
    <col min="4" max="4" width="11.28125" style="3" hidden="1" customWidth="1"/>
    <col min="5" max="5" width="13.7109375" style="1" customWidth="1"/>
    <col min="6" max="6" width="13.28125" style="1" customWidth="1"/>
    <col min="7" max="7" width="15.140625" style="1" customWidth="1"/>
    <col min="8" max="8" width="15.8515625" style="1" customWidth="1"/>
    <col min="9" max="9" width="9.140625" style="1" customWidth="1"/>
    <col min="10" max="10" width="13.140625" style="1" customWidth="1"/>
    <col min="11" max="11" width="9.28125" style="1" customWidth="1"/>
    <col min="12" max="16384" width="9.140625" style="1" customWidth="1"/>
  </cols>
  <sheetData>
    <row r="1" spans="1:8" s="2" customFormat="1" ht="29.25" customHeight="1" hidden="1" thickBot="1">
      <c r="A1" s="23" t="s">
        <v>28</v>
      </c>
      <c r="B1" s="24" t="s">
        <v>10</v>
      </c>
      <c r="C1" s="25" t="s">
        <v>6</v>
      </c>
      <c r="D1" s="25" t="s">
        <v>7</v>
      </c>
      <c r="E1" s="24" t="s">
        <v>6</v>
      </c>
      <c r="F1" s="24" t="s">
        <v>8</v>
      </c>
      <c r="G1" s="24" t="s">
        <v>12</v>
      </c>
      <c r="H1" s="26" t="s">
        <v>11</v>
      </c>
    </row>
    <row r="2" spans="1:8" ht="15" hidden="1" thickBot="1">
      <c r="A2" s="46" t="s">
        <v>32</v>
      </c>
      <c r="B2" s="47">
        <v>702175.4299999999</v>
      </c>
      <c r="C2" s="48"/>
      <c r="D2" s="48"/>
      <c r="E2" s="47">
        <v>399676.85</v>
      </c>
      <c r="F2" s="47">
        <v>242688.27</v>
      </c>
      <c r="G2" s="49">
        <v>0.7032230411691069</v>
      </c>
      <c r="H2" s="50">
        <v>859164.0099999998</v>
      </c>
    </row>
    <row r="3" spans="1:8" ht="15" hidden="1" thickBot="1">
      <c r="A3" s="7" t="s">
        <v>2</v>
      </c>
      <c r="B3" s="4">
        <v>1276254.8100000015</v>
      </c>
      <c r="C3" s="5"/>
      <c r="D3" s="5"/>
      <c r="E3" s="4">
        <v>849634.56</v>
      </c>
      <c r="F3" s="4">
        <v>709290.17</v>
      </c>
      <c r="G3" s="21">
        <v>0.9034757830678853</v>
      </c>
      <c r="H3" s="8">
        <v>1416599.2000000016</v>
      </c>
    </row>
    <row r="4" spans="1:8" ht="15" hidden="1" thickBot="1">
      <c r="A4" s="39" t="s">
        <v>3</v>
      </c>
      <c r="B4" s="51">
        <v>2699951.089999998</v>
      </c>
      <c r="C4" s="52"/>
      <c r="D4" s="52"/>
      <c r="E4" s="51">
        <v>829412.67</v>
      </c>
      <c r="F4" s="51">
        <v>703999.28</v>
      </c>
      <c r="G4" s="53">
        <v>0.912716944871892</v>
      </c>
      <c r="H4" s="54">
        <v>2825364.4799999977</v>
      </c>
    </row>
    <row r="5" spans="1:8" ht="15" hidden="1" thickBot="1">
      <c r="A5" s="18" t="s">
        <v>0</v>
      </c>
      <c r="B5" s="19">
        <v>1009648.5899999999</v>
      </c>
      <c r="C5" s="20"/>
      <c r="D5" s="20"/>
      <c r="E5" s="19">
        <v>638439.18</v>
      </c>
      <c r="F5" s="19">
        <v>528946.64</v>
      </c>
      <c r="G5" s="21">
        <v>0.947255707836153</v>
      </c>
      <c r="H5" s="22">
        <v>1119141.13</v>
      </c>
    </row>
    <row r="6" spans="1:8" ht="15" hidden="1" thickBot="1">
      <c r="A6" s="7" t="s">
        <v>1</v>
      </c>
      <c r="B6" s="4">
        <v>532214.9199999999</v>
      </c>
      <c r="C6" s="5"/>
      <c r="D6" s="5"/>
      <c r="E6" s="4">
        <v>441778.18999999994</v>
      </c>
      <c r="F6" s="4">
        <v>370572.14</v>
      </c>
      <c r="G6" s="21">
        <v>0.942436910536863</v>
      </c>
      <c r="H6" s="8">
        <v>603420.9699999999</v>
      </c>
    </row>
    <row r="7" spans="1:8" ht="15" hidden="1" thickBot="1">
      <c r="A7" s="7" t="s">
        <v>9</v>
      </c>
      <c r="B7" s="4">
        <v>296110.89999999997</v>
      </c>
      <c r="C7" s="5"/>
      <c r="D7" s="5"/>
      <c r="E7" s="4">
        <v>231985.75</v>
      </c>
      <c r="F7" s="4">
        <v>168350.52</v>
      </c>
      <c r="G7" s="21">
        <v>0.9014789134907415</v>
      </c>
      <c r="H7" s="8">
        <v>359746.1299999999</v>
      </c>
    </row>
    <row r="8" spans="1:8" ht="15" hidden="1" thickBot="1">
      <c r="A8" s="7" t="s">
        <v>16</v>
      </c>
      <c r="B8" s="4">
        <v>925460.1199999992</v>
      </c>
      <c r="C8" s="5"/>
      <c r="D8" s="5"/>
      <c r="E8" s="4">
        <v>610382.5900000001</v>
      </c>
      <c r="F8" s="4">
        <v>454973.65</v>
      </c>
      <c r="G8" s="21">
        <v>0.9262838533856527</v>
      </c>
      <c r="H8" s="8">
        <v>1080869.0599999991</v>
      </c>
    </row>
    <row r="9" spans="1:8" ht="15" hidden="1" thickBot="1">
      <c r="A9" s="9" t="s">
        <v>33</v>
      </c>
      <c r="B9" s="4">
        <v>826468.04</v>
      </c>
      <c r="C9" s="5"/>
      <c r="D9" s="5"/>
      <c r="E9" s="4">
        <v>506146.21</v>
      </c>
      <c r="F9" s="4">
        <v>195557.19</v>
      </c>
      <c r="G9" s="21">
        <v>0.48713477164706354</v>
      </c>
      <c r="H9" s="8">
        <v>1137057.06</v>
      </c>
    </row>
    <row r="10" spans="1:8" ht="15" hidden="1" thickBot="1">
      <c r="A10" s="9" t="s">
        <v>5</v>
      </c>
      <c r="B10" s="4">
        <v>531412.8800000004</v>
      </c>
      <c r="C10" s="5"/>
      <c r="D10" s="5"/>
      <c r="E10" s="4">
        <v>359296.61</v>
      </c>
      <c r="F10" s="4">
        <v>335397.2</v>
      </c>
      <c r="G10" s="21">
        <v>1.026956516999824</v>
      </c>
      <c r="H10" s="8">
        <v>555312.2900000003</v>
      </c>
    </row>
    <row r="11" spans="1:8" ht="15" hidden="1" thickBot="1">
      <c r="A11" s="9" t="s">
        <v>34</v>
      </c>
      <c r="B11" s="10"/>
      <c r="C11" s="11"/>
      <c r="D11" s="11"/>
      <c r="E11" s="10">
        <v>161646.22</v>
      </c>
      <c r="F11" s="10">
        <v>0</v>
      </c>
      <c r="G11" s="12"/>
      <c r="H11" s="13">
        <v>161646.22</v>
      </c>
    </row>
    <row r="12" spans="1:8" ht="20.25" customHeight="1" hidden="1" thickBot="1">
      <c r="A12" s="14" t="s">
        <v>13</v>
      </c>
      <c r="B12" s="15">
        <f>SUM(B2:B11)</f>
        <v>8799696.78</v>
      </c>
      <c r="C12" s="15">
        <f>SUM(C2:C11)</f>
        <v>0</v>
      </c>
      <c r="D12" s="15">
        <f>SUM(D2:D11)</f>
        <v>0</v>
      </c>
      <c r="E12" s="15">
        <f>SUM(E2:E11)</f>
        <v>5028398.83</v>
      </c>
      <c r="F12" s="15">
        <f>SUM(F2:F11)</f>
        <v>3709775.0600000005</v>
      </c>
      <c r="G12" s="16">
        <v>0.8710287955842672</v>
      </c>
      <c r="H12" s="17">
        <f>SUM(H2:H11)</f>
        <v>10118320.55</v>
      </c>
    </row>
    <row r="13" spans="1:8" ht="17.25" customHeight="1" thickBot="1">
      <c r="A13" s="256" t="s">
        <v>14</v>
      </c>
      <c r="B13" s="256"/>
      <c r="C13" s="256"/>
      <c r="D13" s="256"/>
      <c r="E13" s="256"/>
      <c r="F13" s="256"/>
      <c r="G13" s="256"/>
      <c r="H13" s="256"/>
    </row>
    <row r="14" spans="1:8" s="2" customFormat="1" ht="32.25" customHeight="1" thickBot="1">
      <c r="A14" s="23" t="s">
        <v>35</v>
      </c>
      <c r="B14" s="24" t="s">
        <v>10</v>
      </c>
      <c r="C14" s="25" t="s">
        <v>6</v>
      </c>
      <c r="D14" s="25" t="s">
        <v>7</v>
      </c>
      <c r="E14" s="24" t="s">
        <v>6</v>
      </c>
      <c r="F14" s="24" t="s">
        <v>8</v>
      </c>
      <c r="G14" s="24" t="s">
        <v>12</v>
      </c>
      <c r="H14" s="26" t="s">
        <v>11</v>
      </c>
    </row>
    <row r="15" spans="1:8" ht="14.25">
      <c r="A15" s="46" t="s">
        <v>32</v>
      </c>
      <c r="B15" s="47">
        <f>H2</f>
        <v>859164.0099999998</v>
      </c>
      <c r="C15" s="48"/>
      <c r="D15" s="48"/>
      <c r="E15" s="47">
        <v>380785.23</v>
      </c>
      <c r="F15" s="47">
        <v>244101.1</v>
      </c>
      <c r="G15" s="49">
        <f>F15/E2</f>
        <v>0.6107461565512239</v>
      </c>
      <c r="H15" s="50">
        <f>B15+E15-F15</f>
        <v>995848.1399999998</v>
      </c>
    </row>
    <row r="16" spans="1:8" ht="14.25">
      <c r="A16" s="7" t="s">
        <v>2</v>
      </c>
      <c r="B16" s="19">
        <f aca="true" t="shared" si="0" ref="B16:B24">H3</f>
        <v>1416599.2000000016</v>
      </c>
      <c r="C16" s="5"/>
      <c r="D16" s="5"/>
      <c r="E16" s="4">
        <v>910910.33</v>
      </c>
      <c r="F16" s="4">
        <v>803667.68</v>
      </c>
      <c r="G16" s="21">
        <f aca="true" t="shared" si="1" ref="G16:G25">F16/E3</f>
        <v>0.9458980576308007</v>
      </c>
      <c r="H16" s="22">
        <f aca="true" t="shared" si="2" ref="H16:H24">B16+E16-F16</f>
        <v>1523841.8500000015</v>
      </c>
    </row>
    <row r="17" spans="1:8" ht="15" thickBot="1">
      <c r="A17" s="39" t="s">
        <v>3</v>
      </c>
      <c r="B17" s="55">
        <f t="shared" si="0"/>
        <v>2825364.4799999977</v>
      </c>
      <c r="C17" s="52"/>
      <c r="D17" s="52"/>
      <c r="E17" s="51">
        <v>880075.42</v>
      </c>
      <c r="F17" s="51">
        <v>670165.54</v>
      </c>
      <c r="G17" s="53">
        <f t="shared" si="1"/>
        <v>0.8080001237502196</v>
      </c>
      <c r="H17" s="56">
        <f t="shared" si="2"/>
        <v>3035274.3599999975</v>
      </c>
    </row>
    <row r="18" spans="1:8" ht="14.25">
      <c r="A18" s="18" t="s">
        <v>0</v>
      </c>
      <c r="B18" s="19">
        <f t="shared" si="0"/>
        <v>1119141.13</v>
      </c>
      <c r="C18" s="20"/>
      <c r="D18" s="20"/>
      <c r="E18" s="19">
        <v>601012.89</v>
      </c>
      <c r="F18" s="19">
        <v>617733.74</v>
      </c>
      <c r="G18" s="21">
        <f t="shared" si="1"/>
        <v>0.9675686570488985</v>
      </c>
      <c r="H18" s="22">
        <f t="shared" si="2"/>
        <v>1102420.28</v>
      </c>
    </row>
    <row r="19" spans="1:8" ht="14.25">
      <c r="A19" s="7" t="s">
        <v>1</v>
      </c>
      <c r="B19" s="19">
        <f t="shared" si="0"/>
        <v>603420.9699999999</v>
      </c>
      <c r="C19" s="5"/>
      <c r="D19" s="5"/>
      <c r="E19" s="4">
        <v>410773.82</v>
      </c>
      <c r="F19" s="4">
        <v>410099.75</v>
      </c>
      <c r="G19" s="21">
        <f t="shared" si="1"/>
        <v>0.928293336527093</v>
      </c>
      <c r="H19" s="22">
        <f t="shared" si="2"/>
        <v>604095.0399999998</v>
      </c>
    </row>
    <row r="20" spans="1:8" ht="14.25">
      <c r="A20" s="7" t="s">
        <v>9</v>
      </c>
      <c r="B20" s="19">
        <f t="shared" si="0"/>
        <v>359746.1299999999</v>
      </c>
      <c r="C20" s="5"/>
      <c r="D20" s="5"/>
      <c r="E20" s="4">
        <v>209465.31</v>
      </c>
      <c r="F20" s="4">
        <v>190546.04</v>
      </c>
      <c r="G20" s="21">
        <f t="shared" si="1"/>
        <v>0.8213695884337724</v>
      </c>
      <c r="H20" s="22">
        <f t="shared" si="2"/>
        <v>378665.3999999999</v>
      </c>
    </row>
    <row r="21" spans="1:8" ht="14.25">
      <c r="A21" s="7" t="s">
        <v>16</v>
      </c>
      <c r="B21" s="19">
        <f t="shared" si="0"/>
        <v>1080869.0599999991</v>
      </c>
      <c r="C21" s="5"/>
      <c r="D21" s="5"/>
      <c r="E21" s="4">
        <v>563143.8</v>
      </c>
      <c r="F21" s="4">
        <v>530752.17</v>
      </c>
      <c r="G21" s="21">
        <f t="shared" si="1"/>
        <v>0.8695401518578699</v>
      </c>
      <c r="H21" s="22">
        <f t="shared" si="2"/>
        <v>1113260.689999999</v>
      </c>
    </row>
    <row r="22" spans="1:8" ht="14.25">
      <c r="A22" s="9" t="s">
        <v>33</v>
      </c>
      <c r="B22" s="19">
        <f t="shared" si="0"/>
        <v>1137057.06</v>
      </c>
      <c r="C22" s="5"/>
      <c r="D22" s="5"/>
      <c r="E22" s="4">
        <v>548574.82</v>
      </c>
      <c r="F22" s="4">
        <v>281534.25</v>
      </c>
      <c r="G22" s="21">
        <f t="shared" si="1"/>
        <v>0.5562310740210817</v>
      </c>
      <c r="H22" s="22">
        <f t="shared" si="2"/>
        <v>1404097.63</v>
      </c>
    </row>
    <row r="23" spans="1:8" ht="14.25">
      <c r="A23" s="9" t="s">
        <v>5</v>
      </c>
      <c r="B23" s="19">
        <f t="shared" si="0"/>
        <v>555312.2900000003</v>
      </c>
      <c r="C23" s="5"/>
      <c r="D23" s="5"/>
      <c r="E23" s="4">
        <v>351448.05</v>
      </c>
      <c r="F23" s="4">
        <v>347687.61</v>
      </c>
      <c r="G23" s="21">
        <f t="shared" si="1"/>
        <v>0.9676896478372006</v>
      </c>
      <c r="H23" s="22">
        <f t="shared" si="2"/>
        <v>559072.7300000003</v>
      </c>
    </row>
    <row r="24" spans="1:8" ht="15" thickBot="1">
      <c r="A24" s="9" t="s">
        <v>34</v>
      </c>
      <c r="B24" s="43">
        <f t="shared" si="0"/>
        <v>161646.22</v>
      </c>
      <c r="C24" s="11"/>
      <c r="D24" s="11"/>
      <c r="E24" s="10">
        <v>145763.65</v>
      </c>
      <c r="F24" s="10">
        <v>73237.51</v>
      </c>
      <c r="G24" s="44">
        <f t="shared" si="1"/>
        <v>0.4530728278087789</v>
      </c>
      <c r="H24" s="45">
        <f t="shared" si="2"/>
        <v>234172.36</v>
      </c>
    </row>
    <row r="25" spans="1:8" ht="24.75" customHeight="1" thickBot="1">
      <c r="A25" s="14" t="s">
        <v>13</v>
      </c>
      <c r="B25" s="15">
        <f>SUM(B15:B24)</f>
        <v>10118320.55</v>
      </c>
      <c r="C25" s="15">
        <f aca="true" t="shared" si="3" ref="C25:H25">SUM(C15:C24)</f>
        <v>0</v>
      </c>
      <c r="D25" s="15">
        <f t="shared" si="3"/>
        <v>0</v>
      </c>
      <c r="E25" s="15">
        <f t="shared" si="3"/>
        <v>5001953.32</v>
      </c>
      <c r="F25" s="15">
        <f t="shared" si="3"/>
        <v>4169525.3899999997</v>
      </c>
      <c r="G25" s="16">
        <f t="shared" si="1"/>
        <v>0.8291954419216185</v>
      </c>
      <c r="H25" s="17">
        <f t="shared" si="3"/>
        <v>10950748.479999997</v>
      </c>
    </row>
    <row r="26" ht="15" thickBot="1"/>
    <row r="27" spans="1:8" s="2" customFormat="1" ht="32.25" customHeight="1" thickBot="1">
      <c r="A27" s="23" t="s">
        <v>36</v>
      </c>
      <c r="B27" s="24" t="s">
        <v>10</v>
      </c>
      <c r="C27" s="25" t="s">
        <v>6</v>
      </c>
      <c r="D27" s="25" t="s">
        <v>7</v>
      </c>
      <c r="E27" s="24" t="s">
        <v>6</v>
      </c>
      <c r="F27" s="24" t="s">
        <v>8</v>
      </c>
      <c r="G27" s="24" t="s">
        <v>12</v>
      </c>
      <c r="H27" s="26" t="s">
        <v>11</v>
      </c>
    </row>
    <row r="28" spans="1:8" ht="14.25">
      <c r="A28" s="46" t="s">
        <v>32</v>
      </c>
      <c r="B28" s="47">
        <f>H15</f>
        <v>995848.1399999998</v>
      </c>
      <c r="C28" s="48"/>
      <c r="D28" s="48"/>
      <c r="E28" s="47">
        <v>442549.83</v>
      </c>
      <c r="F28" s="47">
        <v>384307.39</v>
      </c>
      <c r="G28" s="49">
        <f>F28/E15</f>
        <v>1.0092497285149427</v>
      </c>
      <c r="H28" s="50">
        <f>B28+E28-F28</f>
        <v>1054090.5799999996</v>
      </c>
    </row>
    <row r="29" spans="1:8" ht="14.25">
      <c r="A29" s="7" t="s">
        <v>2</v>
      </c>
      <c r="B29" s="19">
        <f aca="true" t="shared" si="4" ref="B29:B37">H16</f>
        <v>1523841.8500000015</v>
      </c>
      <c r="C29" s="5"/>
      <c r="D29" s="5"/>
      <c r="E29" s="4">
        <v>985392.75</v>
      </c>
      <c r="F29" s="4">
        <v>821141.11</v>
      </c>
      <c r="G29" s="21">
        <f aca="true" t="shared" si="5" ref="G29:G38">F29/E16</f>
        <v>0.9014510901418804</v>
      </c>
      <c r="H29" s="22">
        <f aca="true" t="shared" si="6" ref="H29:H37">B29+E29-F29</f>
        <v>1688093.4900000016</v>
      </c>
    </row>
    <row r="30" spans="1:8" ht="15" thickBot="1">
      <c r="A30" s="39" t="s">
        <v>3</v>
      </c>
      <c r="B30" s="55">
        <f t="shared" si="4"/>
        <v>3035274.3599999975</v>
      </c>
      <c r="C30" s="52"/>
      <c r="D30" s="52"/>
      <c r="E30" s="51">
        <v>937041.85</v>
      </c>
      <c r="F30" s="51">
        <v>981922.45</v>
      </c>
      <c r="G30" s="53">
        <f t="shared" si="5"/>
        <v>1.1157253431757017</v>
      </c>
      <c r="H30" s="56">
        <f t="shared" si="6"/>
        <v>2990393.759999998</v>
      </c>
    </row>
    <row r="31" spans="1:8" ht="14.25">
      <c r="A31" s="18" t="s">
        <v>0</v>
      </c>
      <c r="B31" s="19">
        <f t="shared" si="4"/>
        <v>1102420.28</v>
      </c>
      <c r="C31" s="20"/>
      <c r="D31" s="20"/>
      <c r="E31" s="19">
        <v>705334.71</v>
      </c>
      <c r="F31" s="19">
        <v>551391.27</v>
      </c>
      <c r="G31" s="21">
        <f t="shared" si="5"/>
        <v>0.9174366792698906</v>
      </c>
      <c r="H31" s="22">
        <f t="shared" si="6"/>
        <v>1256363.72</v>
      </c>
    </row>
    <row r="32" spans="1:8" ht="14.25">
      <c r="A32" s="7" t="s">
        <v>1</v>
      </c>
      <c r="B32" s="19">
        <f t="shared" si="4"/>
        <v>604095.0399999998</v>
      </c>
      <c r="C32" s="5"/>
      <c r="D32" s="5"/>
      <c r="E32" s="4">
        <v>460270.56</v>
      </c>
      <c r="F32" s="4">
        <v>407215.66</v>
      </c>
      <c r="G32" s="21">
        <f t="shared" si="5"/>
        <v>0.9913379095094229</v>
      </c>
      <c r="H32" s="22">
        <f t="shared" si="6"/>
        <v>657149.94</v>
      </c>
    </row>
    <row r="33" spans="1:8" ht="14.25">
      <c r="A33" s="7" t="s">
        <v>9</v>
      </c>
      <c r="B33" s="19">
        <f t="shared" si="4"/>
        <v>378665.3999999999</v>
      </c>
      <c r="C33" s="5"/>
      <c r="D33" s="5"/>
      <c r="E33" s="4">
        <v>233884.01</v>
      </c>
      <c r="F33" s="4">
        <v>268052.19</v>
      </c>
      <c r="G33" s="21">
        <f t="shared" si="5"/>
        <v>1.2796972921196355</v>
      </c>
      <c r="H33" s="22">
        <f t="shared" si="6"/>
        <v>344497.2199999999</v>
      </c>
    </row>
    <row r="34" spans="1:8" ht="14.25">
      <c r="A34" s="7" t="s">
        <v>16</v>
      </c>
      <c r="B34" s="19">
        <f t="shared" si="4"/>
        <v>1113260.689999999</v>
      </c>
      <c r="C34" s="5"/>
      <c r="D34" s="5"/>
      <c r="E34" s="4">
        <v>676156.68</v>
      </c>
      <c r="F34" s="4">
        <v>482077.41</v>
      </c>
      <c r="G34" s="21">
        <f t="shared" si="5"/>
        <v>0.8560467326462619</v>
      </c>
      <c r="H34" s="22">
        <f t="shared" si="6"/>
        <v>1307339.9599999993</v>
      </c>
    </row>
    <row r="35" spans="1:8" ht="14.25">
      <c r="A35" s="9" t="s">
        <v>33</v>
      </c>
      <c r="B35" s="19">
        <f t="shared" si="4"/>
        <v>1404097.63</v>
      </c>
      <c r="C35" s="5"/>
      <c r="D35" s="5"/>
      <c r="E35" s="4">
        <v>650051.53</v>
      </c>
      <c r="F35" s="4">
        <v>593278.75</v>
      </c>
      <c r="G35" s="21">
        <f t="shared" si="5"/>
        <v>1.081491035261152</v>
      </c>
      <c r="H35" s="22">
        <f t="shared" si="6"/>
        <v>1460870.41</v>
      </c>
    </row>
    <row r="36" spans="1:8" ht="14.25">
      <c r="A36" s="9" t="s">
        <v>5</v>
      </c>
      <c r="B36" s="19">
        <f t="shared" si="4"/>
        <v>559072.7300000003</v>
      </c>
      <c r="C36" s="5"/>
      <c r="D36" s="5"/>
      <c r="E36" s="4">
        <v>395145.91</v>
      </c>
      <c r="F36" s="4">
        <v>291144.74</v>
      </c>
      <c r="G36" s="21">
        <f t="shared" si="5"/>
        <v>0.8284147258748483</v>
      </c>
      <c r="H36" s="22">
        <f t="shared" si="6"/>
        <v>663073.9000000004</v>
      </c>
    </row>
    <row r="37" spans="1:8" ht="15" thickBot="1">
      <c r="A37" s="9" t="s">
        <v>34</v>
      </c>
      <c r="B37" s="43">
        <f t="shared" si="4"/>
        <v>234172.36</v>
      </c>
      <c r="C37" s="11"/>
      <c r="D37" s="11"/>
      <c r="E37" s="10">
        <v>215932.35</v>
      </c>
      <c r="F37" s="10">
        <v>122349.25</v>
      </c>
      <c r="G37" s="44">
        <f t="shared" si="5"/>
        <v>0.8393673594205414</v>
      </c>
      <c r="H37" s="45">
        <f t="shared" si="6"/>
        <v>327755.45999999996</v>
      </c>
    </row>
    <row r="38" spans="1:8" ht="24.75" customHeight="1" thickBot="1">
      <c r="A38" s="14" t="s">
        <v>13</v>
      </c>
      <c r="B38" s="15">
        <f>SUM(B28:B37)</f>
        <v>10950748.479999997</v>
      </c>
      <c r="C38" s="15">
        <f>SUM(C28:C37)</f>
        <v>0</v>
      </c>
      <c r="D38" s="15">
        <f>SUM(D28:D37)</f>
        <v>0</v>
      </c>
      <c r="E38" s="15">
        <f>SUM(E28:E37)</f>
        <v>5701760.18</v>
      </c>
      <c r="F38" s="15">
        <f>SUM(F28:F37)</f>
        <v>4902880.220000001</v>
      </c>
      <c r="G38" s="16">
        <f t="shared" si="5"/>
        <v>0.9801931178358139</v>
      </c>
      <c r="H38" s="17">
        <f>SUM(H28:H37)</f>
        <v>11749628.439999998</v>
      </c>
    </row>
    <row r="39" ht="15" thickBot="1"/>
    <row r="40" spans="1:8" s="2" customFormat="1" ht="32.25" customHeight="1" thickBot="1">
      <c r="A40" s="23" t="s">
        <v>37</v>
      </c>
      <c r="B40" s="24" t="s">
        <v>10</v>
      </c>
      <c r="C40" s="25" t="s">
        <v>6</v>
      </c>
      <c r="D40" s="25" t="s">
        <v>7</v>
      </c>
      <c r="E40" s="24" t="s">
        <v>6</v>
      </c>
      <c r="F40" s="24" t="s">
        <v>8</v>
      </c>
      <c r="G40" s="24" t="s">
        <v>12</v>
      </c>
      <c r="H40" s="26" t="s">
        <v>11</v>
      </c>
    </row>
    <row r="41" spans="1:8" ht="14.25">
      <c r="A41" s="46" t="s">
        <v>32</v>
      </c>
      <c r="B41" s="47">
        <f>H28</f>
        <v>1054090.5799999996</v>
      </c>
      <c r="C41" s="48"/>
      <c r="D41" s="48"/>
      <c r="E41" s="47">
        <v>344288.87</v>
      </c>
      <c r="F41" s="57">
        <v>345549.36</v>
      </c>
      <c r="G41" s="49">
        <f>F41/E28</f>
        <v>0.7808145808122895</v>
      </c>
      <c r="H41" s="50">
        <f>B41+E41-F41</f>
        <v>1052830.0899999999</v>
      </c>
    </row>
    <row r="42" spans="1:8" ht="14.25">
      <c r="A42" s="7" t="s">
        <v>2</v>
      </c>
      <c r="B42" s="19">
        <f>H29</f>
        <v>1688093.4900000016</v>
      </c>
      <c r="C42" s="5"/>
      <c r="D42" s="5"/>
      <c r="E42" s="4">
        <v>813696.63</v>
      </c>
      <c r="F42" s="58">
        <v>847405.25</v>
      </c>
      <c r="G42" s="21">
        <f>F42/E29</f>
        <v>0.8599670030046396</v>
      </c>
      <c r="H42" s="22">
        <f aca="true" t="shared" si="7" ref="H42:H51">B42+E42-F42</f>
        <v>1654384.8700000015</v>
      </c>
    </row>
    <row r="43" spans="1:8" ht="15" thickBot="1">
      <c r="A43" s="39" t="s">
        <v>3</v>
      </c>
      <c r="B43" s="55">
        <f>H30</f>
        <v>2990393.759999998</v>
      </c>
      <c r="C43" s="52"/>
      <c r="D43" s="52"/>
      <c r="E43" s="51">
        <v>762857.41</v>
      </c>
      <c r="F43" s="60">
        <v>808506.86</v>
      </c>
      <c r="G43" s="53">
        <f>F43/E30</f>
        <v>0.8628289761017611</v>
      </c>
      <c r="H43" s="56">
        <f t="shared" si="7"/>
        <v>2944744.309999998</v>
      </c>
    </row>
    <row r="44" spans="1:8" ht="14.25">
      <c r="A44" s="18" t="s">
        <v>0</v>
      </c>
      <c r="B44" s="19">
        <f>H31</f>
        <v>1256363.72</v>
      </c>
      <c r="C44" s="20"/>
      <c r="D44" s="20"/>
      <c r="E44" s="19">
        <v>532674.86</v>
      </c>
      <c r="F44" s="59">
        <v>646983.39</v>
      </c>
      <c r="G44" s="21">
        <f>F44/E31</f>
        <v>0.9172714469134803</v>
      </c>
      <c r="H44" s="22">
        <f t="shared" si="7"/>
        <v>1142055.19</v>
      </c>
    </row>
    <row r="45" spans="1:8" ht="14.25" hidden="1">
      <c r="A45" s="18"/>
      <c r="B45" s="19"/>
      <c r="C45" s="20"/>
      <c r="D45" s="20"/>
      <c r="E45" s="19"/>
      <c r="F45" s="59"/>
      <c r="G45" s="21"/>
      <c r="H45" s="22"/>
    </row>
    <row r="46" spans="1:8" ht="14.25">
      <c r="A46" s="7" t="s">
        <v>1</v>
      </c>
      <c r="B46" s="19">
        <f aca="true" t="shared" si="8" ref="B46:B51">H32</f>
        <v>657149.94</v>
      </c>
      <c r="C46" s="5"/>
      <c r="D46" s="5"/>
      <c r="E46" s="4">
        <v>365473.65</v>
      </c>
      <c r="F46" s="57">
        <v>494019</v>
      </c>
      <c r="G46" s="21">
        <f aca="true" t="shared" si="9" ref="G46:G52">F46/E32</f>
        <v>1.07332304720945</v>
      </c>
      <c r="H46" s="22">
        <f t="shared" si="7"/>
        <v>528604.59</v>
      </c>
    </row>
    <row r="47" spans="1:8" ht="14.25">
      <c r="A47" s="7" t="s">
        <v>9</v>
      </c>
      <c r="B47" s="19">
        <f t="shared" si="8"/>
        <v>344497.2199999999</v>
      </c>
      <c r="C47" s="5"/>
      <c r="D47" s="5"/>
      <c r="E47" s="4">
        <v>181744.98</v>
      </c>
      <c r="F47" s="57">
        <v>227490.95</v>
      </c>
      <c r="G47" s="21">
        <f t="shared" si="9"/>
        <v>0.9726656815914864</v>
      </c>
      <c r="H47" s="22">
        <f t="shared" si="7"/>
        <v>298751.24999999994</v>
      </c>
    </row>
    <row r="48" spans="1:8" ht="14.25">
      <c r="A48" s="7" t="s">
        <v>16</v>
      </c>
      <c r="B48" s="19">
        <f t="shared" si="8"/>
        <v>1307339.9599999993</v>
      </c>
      <c r="C48" s="5"/>
      <c r="D48" s="5"/>
      <c r="E48" s="4">
        <v>490528.48</v>
      </c>
      <c r="F48" s="57">
        <v>607641.73</v>
      </c>
      <c r="G48" s="21">
        <f t="shared" si="9"/>
        <v>0.8986700094421901</v>
      </c>
      <c r="H48" s="22">
        <f t="shared" si="7"/>
        <v>1190226.7099999993</v>
      </c>
    </row>
    <row r="49" spans="1:8" ht="14.25">
      <c r="A49" s="9" t="s">
        <v>33</v>
      </c>
      <c r="B49" s="19">
        <f t="shared" si="8"/>
        <v>1460870.41</v>
      </c>
      <c r="C49" s="5"/>
      <c r="D49" s="5"/>
      <c r="E49" s="4">
        <v>485638.82</v>
      </c>
      <c r="F49" s="57">
        <v>524658.4</v>
      </c>
      <c r="G49" s="21">
        <f t="shared" si="9"/>
        <v>0.8071027846053989</v>
      </c>
      <c r="H49" s="22">
        <f t="shared" si="7"/>
        <v>1421850.83</v>
      </c>
    </row>
    <row r="50" spans="1:8" ht="14.25">
      <c r="A50" s="9" t="s">
        <v>5</v>
      </c>
      <c r="B50" s="19">
        <f t="shared" si="8"/>
        <v>663073.9000000004</v>
      </c>
      <c r="C50" s="5"/>
      <c r="D50" s="5"/>
      <c r="E50" s="4">
        <v>303783.15</v>
      </c>
      <c r="F50" s="57">
        <v>418568.76</v>
      </c>
      <c r="G50" s="21">
        <f t="shared" si="9"/>
        <v>1.0592764581569376</v>
      </c>
      <c r="H50" s="22">
        <f t="shared" si="7"/>
        <v>548288.2900000004</v>
      </c>
    </row>
    <row r="51" spans="1:8" ht="15" thickBot="1">
      <c r="A51" s="9" t="s">
        <v>34</v>
      </c>
      <c r="B51" s="43">
        <f t="shared" si="8"/>
        <v>327755.45999999996</v>
      </c>
      <c r="C51" s="11"/>
      <c r="D51" s="11"/>
      <c r="E51" s="10">
        <v>146050.11</v>
      </c>
      <c r="F51" s="57">
        <v>146401.75</v>
      </c>
      <c r="G51" s="44">
        <f t="shared" si="9"/>
        <v>0.6779982249070137</v>
      </c>
      <c r="H51" s="45">
        <f t="shared" si="7"/>
        <v>327403.81999999995</v>
      </c>
    </row>
    <row r="52" spans="1:8" ht="24.75" customHeight="1" thickBot="1">
      <c r="A52" s="14" t="s">
        <v>13</v>
      </c>
      <c r="B52" s="15">
        <f>SUM(B41:B51)</f>
        <v>11749628.439999998</v>
      </c>
      <c r="C52" s="15">
        <f>SUM(C41:C51)</f>
        <v>0</v>
      </c>
      <c r="D52" s="15">
        <f>SUM(D41:D51)</f>
        <v>0</v>
      </c>
      <c r="E52" s="15">
        <f>SUM(E41:E51)</f>
        <v>4426736.96</v>
      </c>
      <c r="F52" s="15">
        <f>SUM(F41:F51)</f>
        <v>5067225.45</v>
      </c>
      <c r="G52" s="16">
        <f t="shared" si="9"/>
        <v>0.8887124835194314</v>
      </c>
      <c r="H52" s="17">
        <f>SUM(H41:H51)</f>
        <v>11109139.95</v>
      </c>
    </row>
    <row r="53" ht="17.25" customHeight="1" thickBot="1"/>
    <row r="54" spans="1:8" s="2" customFormat="1" ht="32.25" customHeight="1" thickBot="1">
      <c r="A54" s="23" t="s">
        <v>38</v>
      </c>
      <c r="B54" s="24" t="s">
        <v>10</v>
      </c>
      <c r="C54" s="25" t="s">
        <v>6</v>
      </c>
      <c r="D54" s="25" t="s">
        <v>7</v>
      </c>
      <c r="E54" s="24" t="s">
        <v>6</v>
      </c>
      <c r="F54" s="24" t="s">
        <v>8</v>
      </c>
      <c r="G54" s="24" t="s">
        <v>12</v>
      </c>
      <c r="H54" s="26" t="s">
        <v>11</v>
      </c>
    </row>
    <row r="55" spans="1:8" ht="14.25">
      <c r="A55" s="46" t="s">
        <v>32</v>
      </c>
      <c r="B55" s="47">
        <f>H41</f>
        <v>1052830.0899999999</v>
      </c>
      <c r="C55" s="48"/>
      <c r="D55" s="48"/>
      <c r="E55" s="61">
        <v>321758.2</v>
      </c>
      <c r="F55" s="61">
        <v>378681.66</v>
      </c>
      <c r="G55" s="49">
        <f>F55/E41</f>
        <v>1.0998951549029161</v>
      </c>
      <c r="H55" s="50">
        <f>B55+E55-F55</f>
        <v>995906.6299999999</v>
      </c>
    </row>
    <row r="56" spans="1:8" ht="14.25">
      <c r="A56" s="7" t="s">
        <v>2</v>
      </c>
      <c r="B56" s="19">
        <f>H42</f>
        <v>1654384.8700000015</v>
      </c>
      <c r="C56" s="5"/>
      <c r="D56" s="5"/>
      <c r="E56" s="61">
        <v>746181.43</v>
      </c>
      <c r="F56" s="61">
        <v>873614.88</v>
      </c>
      <c r="G56" s="21">
        <f>F56/E42</f>
        <v>1.0736370875715684</v>
      </c>
      <c r="H56" s="22">
        <f aca="true" t="shared" si="10" ref="H56:H65">B56+E56-F56</f>
        <v>1526951.4200000018</v>
      </c>
    </row>
    <row r="57" spans="1:8" ht="15" thickBot="1">
      <c r="A57" s="39" t="s">
        <v>3</v>
      </c>
      <c r="B57" s="55">
        <f>H43</f>
        <v>2944744.309999998</v>
      </c>
      <c r="C57" s="52"/>
      <c r="D57" s="52"/>
      <c r="E57" s="64">
        <v>695612.28</v>
      </c>
      <c r="F57" s="65">
        <v>734098.22</v>
      </c>
      <c r="G57" s="53">
        <f>F57/E43</f>
        <v>0.9623007004677322</v>
      </c>
      <c r="H57" s="56">
        <f t="shared" si="10"/>
        <v>2906258.3699999982</v>
      </c>
    </row>
    <row r="58" spans="1:8" ht="14.25">
      <c r="A58" s="18" t="s">
        <v>0</v>
      </c>
      <c r="B58" s="19">
        <f>H44</f>
        <v>1142055.19</v>
      </c>
      <c r="C58" s="20"/>
      <c r="D58" s="20"/>
      <c r="E58" s="63">
        <v>522646.17</v>
      </c>
      <c r="F58" s="63">
        <v>628939.34</v>
      </c>
      <c r="G58" s="21">
        <f>F58/E44</f>
        <v>1.1807190224821198</v>
      </c>
      <c r="H58" s="22">
        <f t="shared" si="10"/>
        <v>1035762.0199999999</v>
      </c>
    </row>
    <row r="59" spans="1:8" ht="14.25">
      <c r="A59" s="18" t="s">
        <v>47</v>
      </c>
      <c r="B59" s="19"/>
      <c r="C59" s="20"/>
      <c r="D59" s="20"/>
      <c r="E59" s="61">
        <v>681028.22</v>
      </c>
      <c r="F59" s="62">
        <v>0</v>
      </c>
      <c r="G59" s="21"/>
      <c r="H59" s="22">
        <f>B59+E59-F59</f>
        <v>681028.22</v>
      </c>
    </row>
    <row r="60" spans="1:8" ht="14.25">
      <c r="A60" s="7" t="s">
        <v>1</v>
      </c>
      <c r="B60" s="19">
        <f aca="true" t="shared" si="11" ref="B60:B65">H46</f>
        <v>528604.59</v>
      </c>
      <c r="C60" s="5"/>
      <c r="D60" s="5"/>
      <c r="E60" s="61">
        <v>356012.46</v>
      </c>
      <c r="F60" s="61">
        <v>330447.31</v>
      </c>
      <c r="G60" s="21">
        <f aca="true" t="shared" si="12" ref="G60:G66">F60/E46</f>
        <v>0.9041617911441768</v>
      </c>
      <c r="H60" s="22">
        <f t="shared" si="10"/>
        <v>554169.74</v>
      </c>
    </row>
    <row r="61" spans="1:8" ht="14.25">
      <c r="A61" s="7" t="s">
        <v>9</v>
      </c>
      <c r="B61" s="19">
        <f t="shared" si="11"/>
        <v>298751.24999999994</v>
      </c>
      <c r="C61" s="5"/>
      <c r="D61" s="5"/>
      <c r="E61" s="61">
        <v>169097.48</v>
      </c>
      <c r="F61" s="61">
        <v>141579.35</v>
      </c>
      <c r="G61" s="21">
        <f t="shared" si="12"/>
        <v>0.7790000582134373</v>
      </c>
      <c r="H61" s="22">
        <f t="shared" si="10"/>
        <v>326269.38</v>
      </c>
    </row>
    <row r="62" spans="1:8" ht="14.25">
      <c r="A62" s="7" t="s">
        <v>16</v>
      </c>
      <c r="B62" s="19">
        <f t="shared" si="11"/>
        <v>1190226.7099999993</v>
      </c>
      <c r="C62" s="5"/>
      <c r="D62" s="5"/>
      <c r="E62" s="61">
        <v>423987.17</v>
      </c>
      <c r="F62" s="61">
        <v>539542.54</v>
      </c>
      <c r="G62" s="21">
        <f t="shared" si="12"/>
        <v>1.0999209260999485</v>
      </c>
      <c r="H62" s="22">
        <f t="shared" si="10"/>
        <v>1074671.3399999992</v>
      </c>
    </row>
    <row r="63" spans="1:8" ht="14.25">
      <c r="A63" s="9" t="s">
        <v>33</v>
      </c>
      <c r="B63" s="19">
        <f t="shared" si="11"/>
        <v>1421850.83</v>
      </c>
      <c r="C63" s="5"/>
      <c r="D63" s="5"/>
      <c r="E63" s="61">
        <v>485859.81</v>
      </c>
      <c r="F63" s="61">
        <v>386244.13</v>
      </c>
      <c r="G63" s="21">
        <f t="shared" si="12"/>
        <v>0.79533207415338</v>
      </c>
      <c r="H63" s="22">
        <f t="shared" si="10"/>
        <v>1521466.5100000002</v>
      </c>
    </row>
    <row r="64" spans="1:8" ht="14.25">
      <c r="A64" s="9" t="s">
        <v>5</v>
      </c>
      <c r="B64" s="19">
        <f t="shared" si="11"/>
        <v>548288.2900000004</v>
      </c>
      <c r="C64" s="5"/>
      <c r="D64" s="5"/>
      <c r="E64" s="61">
        <v>296861.46</v>
      </c>
      <c r="F64" s="61">
        <v>281111.22</v>
      </c>
      <c r="G64" s="21">
        <f t="shared" si="12"/>
        <v>0.9253680462527298</v>
      </c>
      <c r="H64" s="22">
        <f t="shared" si="10"/>
        <v>564038.5300000005</v>
      </c>
    </row>
    <row r="65" spans="1:8" ht="15" thickBot="1">
      <c r="A65" s="9" t="s">
        <v>34</v>
      </c>
      <c r="B65" s="43">
        <f t="shared" si="11"/>
        <v>327403.81999999995</v>
      </c>
      <c r="C65" s="11"/>
      <c r="D65" s="11"/>
      <c r="E65" s="61">
        <v>168754.68</v>
      </c>
      <c r="F65" s="61">
        <v>142942.44</v>
      </c>
      <c r="G65" s="44">
        <f t="shared" si="12"/>
        <v>0.9787218920958021</v>
      </c>
      <c r="H65" s="45">
        <f t="shared" si="10"/>
        <v>353216.05999999994</v>
      </c>
    </row>
    <row r="66" spans="1:8" ht="24.75" customHeight="1" thickBot="1">
      <c r="A66" s="14" t="s">
        <v>13</v>
      </c>
      <c r="B66" s="15">
        <f>SUM(B55:B65)</f>
        <v>11109139.95</v>
      </c>
      <c r="C66" s="15">
        <f>SUM(C55:C65)</f>
        <v>0</v>
      </c>
      <c r="D66" s="15">
        <f>SUM(D55:D65)</f>
        <v>0</v>
      </c>
      <c r="E66" s="15">
        <f>SUM(E55:E65)</f>
        <v>4867799.359999999</v>
      </c>
      <c r="F66" s="15">
        <f>SUM(F55:F65)</f>
        <v>4437201.090000001</v>
      </c>
      <c r="G66" s="16">
        <f t="shared" si="12"/>
        <v>1.0023638472524017</v>
      </c>
      <c r="H66" s="17">
        <f>SUM(H55:H65)</f>
        <v>11539738.22</v>
      </c>
    </row>
    <row r="67" ht="15" thickBot="1"/>
    <row r="68" spans="1:8" s="2" customFormat="1" ht="32.25" customHeight="1" thickBot="1">
      <c r="A68" s="23" t="s">
        <v>39</v>
      </c>
      <c r="B68" s="24" t="s">
        <v>10</v>
      </c>
      <c r="C68" s="25" t="s">
        <v>6</v>
      </c>
      <c r="D68" s="25" t="s">
        <v>7</v>
      </c>
      <c r="E68" s="24" t="s">
        <v>6</v>
      </c>
      <c r="F68" s="24" t="s">
        <v>8</v>
      </c>
      <c r="G68" s="24" t="s">
        <v>12</v>
      </c>
      <c r="H68" s="26" t="s">
        <v>11</v>
      </c>
    </row>
    <row r="69" spans="1:8" ht="14.25">
      <c r="A69" s="46" t="s">
        <v>32</v>
      </c>
      <c r="B69" s="47">
        <f>H55</f>
        <v>995906.6299999999</v>
      </c>
      <c r="C69" s="48"/>
      <c r="D69" s="48"/>
      <c r="E69" s="47">
        <v>233753.22</v>
      </c>
      <c r="F69" s="47">
        <v>308255.38</v>
      </c>
      <c r="G69" s="49">
        <f aca="true" t="shared" si="13" ref="G69:G80">F69/E55</f>
        <v>0.9580342629962499</v>
      </c>
      <c r="H69" s="50">
        <f>B69+E69-F69</f>
        <v>921404.4699999999</v>
      </c>
    </row>
    <row r="70" spans="1:8" ht="14.25">
      <c r="A70" s="7" t="s">
        <v>2</v>
      </c>
      <c r="B70" s="19">
        <f>H56</f>
        <v>1526951.4200000018</v>
      </c>
      <c r="C70" s="5"/>
      <c r="D70" s="5"/>
      <c r="E70" s="4">
        <v>513329.81</v>
      </c>
      <c r="F70" s="4">
        <v>700643.9</v>
      </c>
      <c r="G70" s="21">
        <f t="shared" si="13"/>
        <v>0.9389725766828585</v>
      </c>
      <c r="H70" s="22">
        <f aca="true" t="shared" si="14" ref="H70:H79">B70+E70-F70</f>
        <v>1339637.330000002</v>
      </c>
    </row>
    <row r="71" spans="1:8" ht="15" thickBot="1">
      <c r="A71" s="39" t="s">
        <v>3</v>
      </c>
      <c r="B71" s="55">
        <f>H57</f>
        <v>2906258.3699999982</v>
      </c>
      <c r="C71" s="52"/>
      <c r="D71" s="52"/>
      <c r="E71" s="51">
        <v>465326.03</v>
      </c>
      <c r="F71" s="51">
        <v>686464.84</v>
      </c>
      <c r="G71" s="53">
        <f t="shared" si="13"/>
        <v>0.9868498008689552</v>
      </c>
      <c r="H71" s="56">
        <f t="shared" si="14"/>
        <v>2685119.5599999987</v>
      </c>
    </row>
    <row r="72" spans="1:8" ht="14.25">
      <c r="A72" s="18" t="s">
        <v>0</v>
      </c>
      <c r="B72" s="19">
        <f>H58</f>
        <v>1035762.0199999999</v>
      </c>
      <c r="C72" s="20"/>
      <c r="D72" s="20"/>
      <c r="E72" s="19">
        <v>383471.77</v>
      </c>
      <c r="F72" s="19">
        <v>521345.38</v>
      </c>
      <c r="G72" s="21">
        <f t="shared" si="13"/>
        <v>0.9975111460206434</v>
      </c>
      <c r="H72" s="22">
        <f t="shared" si="14"/>
        <v>897888.41</v>
      </c>
    </row>
    <row r="73" spans="1:8" ht="14.25">
      <c r="A73" s="18" t="s">
        <v>47</v>
      </c>
      <c r="B73" s="19">
        <f aca="true" t="shared" si="15" ref="B73:B79">H59</f>
        <v>681028.22</v>
      </c>
      <c r="C73" s="20"/>
      <c r="D73" s="20"/>
      <c r="E73" s="19">
        <v>198219.51</v>
      </c>
      <c r="F73" s="19">
        <v>82526.58</v>
      </c>
      <c r="G73" s="21">
        <f t="shared" si="13"/>
        <v>0.1211793837265657</v>
      </c>
      <c r="H73" s="22">
        <f>B73+E73-F73</f>
        <v>796721.15</v>
      </c>
    </row>
    <row r="74" spans="1:8" ht="14.25">
      <c r="A74" s="7" t="s">
        <v>1</v>
      </c>
      <c r="B74" s="19">
        <f t="shared" si="15"/>
        <v>554169.74</v>
      </c>
      <c r="C74" s="5"/>
      <c r="D74" s="5"/>
      <c r="E74" s="4">
        <v>260761.6</v>
      </c>
      <c r="F74" s="4">
        <v>322595.81</v>
      </c>
      <c r="G74" s="21">
        <f t="shared" si="13"/>
        <v>0.9061362908477978</v>
      </c>
      <c r="H74" s="22">
        <f t="shared" si="14"/>
        <v>492335.52999999997</v>
      </c>
    </row>
    <row r="75" spans="1:8" ht="14.25">
      <c r="A75" s="7" t="s">
        <v>9</v>
      </c>
      <c r="B75" s="19">
        <f t="shared" si="15"/>
        <v>326269.38</v>
      </c>
      <c r="C75" s="5"/>
      <c r="D75" s="5"/>
      <c r="E75" s="4">
        <v>120377.47</v>
      </c>
      <c r="F75" s="4">
        <v>140125.04</v>
      </c>
      <c r="G75" s="21">
        <f t="shared" si="13"/>
        <v>0.8286642710464993</v>
      </c>
      <c r="H75" s="22">
        <f t="shared" si="14"/>
        <v>306521.80999999994</v>
      </c>
    </row>
    <row r="76" spans="1:8" ht="14.25">
      <c r="A76" s="7" t="s">
        <v>16</v>
      </c>
      <c r="B76" s="19">
        <f t="shared" si="15"/>
        <v>1074671.3399999992</v>
      </c>
      <c r="C76" s="5"/>
      <c r="D76" s="5"/>
      <c r="E76" s="4">
        <v>350391.91</v>
      </c>
      <c r="F76" s="4">
        <v>482450.31</v>
      </c>
      <c r="G76" s="21">
        <f t="shared" si="13"/>
        <v>1.1378889365921143</v>
      </c>
      <c r="H76" s="22">
        <f t="shared" si="14"/>
        <v>942612.939999999</v>
      </c>
    </row>
    <row r="77" spans="1:8" ht="14.25">
      <c r="A77" s="9" t="s">
        <v>33</v>
      </c>
      <c r="B77" s="19">
        <f t="shared" si="15"/>
        <v>1521466.5100000002</v>
      </c>
      <c r="C77" s="5"/>
      <c r="D77" s="5"/>
      <c r="E77" s="4">
        <v>316107.85</v>
      </c>
      <c r="F77" s="4">
        <v>454872.32</v>
      </c>
      <c r="G77" s="21">
        <f t="shared" si="13"/>
        <v>0.9362213351213389</v>
      </c>
      <c r="H77" s="22">
        <f t="shared" si="14"/>
        <v>1382702.0400000003</v>
      </c>
    </row>
    <row r="78" spans="1:8" ht="14.25">
      <c r="A78" s="9" t="s">
        <v>5</v>
      </c>
      <c r="B78" s="19">
        <f t="shared" si="15"/>
        <v>564038.5300000005</v>
      </c>
      <c r="C78" s="5"/>
      <c r="D78" s="5"/>
      <c r="E78" s="4">
        <v>211557.21</v>
      </c>
      <c r="F78" s="4">
        <v>284979.57</v>
      </c>
      <c r="G78" s="21">
        <f t="shared" si="13"/>
        <v>0.9599749661003486</v>
      </c>
      <c r="H78" s="22">
        <f t="shared" si="14"/>
        <v>490616.17000000045</v>
      </c>
    </row>
    <row r="79" spans="1:8" ht="15" thickBot="1">
      <c r="A79" s="9" t="s">
        <v>34</v>
      </c>
      <c r="B79" s="43">
        <f t="shared" si="15"/>
        <v>353216.05999999994</v>
      </c>
      <c r="C79" s="11"/>
      <c r="D79" s="11"/>
      <c r="E79" s="10">
        <v>120251.95</v>
      </c>
      <c r="F79" s="10">
        <v>153202.3</v>
      </c>
      <c r="G79" s="44">
        <f t="shared" si="13"/>
        <v>0.907840304043716</v>
      </c>
      <c r="H79" s="45">
        <f t="shared" si="14"/>
        <v>320265.70999999996</v>
      </c>
    </row>
    <row r="80" spans="1:8" ht="24.75" customHeight="1" thickBot="1">
      <c r="A80" s="14" t="s">
        <v>13</v>
      </c>
      <c r="B80" s="15">
        <f>SUM(B69:B79)</f>
        <v>11539738.22</v>
      </c>
      <c r="C80" s="15">
        <f>SUM(C69:C79)</f>
        <v>0</v>
      </c>
      <c r="D80" s="15">
        <f>SUM(D69:D79)</f>
        <v>0</v>
      </c>
      <c r="E80" s="15">
        <f>SUM(E69:E79)</f>
        <v>3173548.3300000005</v>
      </c>
      <c r="F80" s="15">
        <f>SUM(F69:F79)</f>
        <v>4137461.4299999997</v>
      </c>
      <c r="G80" s="16">
        <f t="shared" si="13"/>
        <v>0.8499654821434547</v>
      </c>
      <c r="H80" s="17">
        <f>SUM(H69:H79)</f>
        <v>10575825.120000001</v>
      </c>
    </row>
    <row r="81" ht="15" thickBot="1"/>
    <row r="82" spans="1:8" s="2" customFormat="1" ht="32.25" customHeight="1" thickBot="1">
      <c r="A82" s="23" t="s">
        <v>40</v>
      </c>
      <c r="B82" s="24" t="s">
        <v>10</v>
      </c>
      <c r="C82" s="25" t="s">
        <v>6</v>
      </c>
      <c r="D82" s="25" t="s">
        <v>7</v>
      </c>
      <c r="E82" s="24" t="s">
        <v>6</v>
      </c>
      <c r="F82" s="24" t="s">
        <v>8</v>
      </c>
      <c r="G82" s="24" t="s">
        <v>12</v>
      </c>
      <c r="H82" s="26" t="s">
        <v>11</v>
      </c>
    </row>
    <row r="83" spans="1:8" ht="14.25">
      <c r="A83" s="46" t="s">
        <v>32</v>
      </c>
      <c r="B83" s="47">
        <f>H69</f>
        <v>921404.4699999999</v>
      </c>
      <c r="C83" s="48"/>
      <c r="D83" s="48"/>
      <c r="E83" s="47">
        <v>236285.72999999998</v>
      </c>
      <c r="F83" s="47">
        <v>327078.16</v>
      </c>
      <c r="G83" s="49">
        <f aca="true" t="shared" si="16" ref="G83:G94">F83/E69</f>
        <v>1.3992455804459079</v>
      </c>
      <c r="H83" s="50">
        <f>B83+E83-F83</f>
        <v>830612.0399999998</v>
      </c>
    </row>
    <row r="84" spans="1:8" ht="14.25">
      <c r="A84" s="7" t="s">
        <v>2</v>
      </c>
      <c r="B84" s="19">
        <f>H70</f>
        <v>1339637.330000002</v>
      </c>
      <c r="C84" s="5"/>
      <c r="D84" s="5"/>
      <c r="E84" s="19">
        <v>469816.48</v>
      </c>
      <c r="F84" s="4">
        <v>465549.6</v>
      </c>
      <c r="G84" s="21">
        <f t="shared" si="16"/>
        <v>0.9069210299709654</v>
      </c>
      <c r="H84" s="22">
        <f aca="true" t="shared" si="17" ref="H84:H93">B84+E84-F84</f>
        <v>1343904.2100000018</v>
      </c>
    </row>
    <row r="85" spans="1:8" ht="15" thickBot="1">
      <c r="A85" s="39" t="s">
        <v>3</v>
      </c>
      <c r="B85" s="55">
        <f>H71</f>
        <v>2685119.5599999987</v>
      </c>
      <c r="C85" s="52"/>
      <c r="D85" s="52"/>
      <c r="E85" s="55">
        <v>449356.06</v>
      </c>
      <c r="F85" s="51">
        <v>625480.37</v>
      </c>
      <c r="G85" s="53">
        <f t="shared" si="16"/>
        <v>1.344176619562847</v>
      </c>
      <c r="H85" s="56">
        <f t="shared" si="17"/>
        <v>2508995.2499999986</v>
      </c>
    </row>
    <row r="86" spans="1:8" ht="14.25">
      <c r="A86" s="18" t="s">
        <v>0</v>
      </c>
      <c r="B86" s="19">
        <f>H72</f>
        <v>897888.41</v>
      </c>
      <c r="C86" s="20"/>
      <c r="D86" s="20"/>
      <c r="E86" s="19">
        <v>404444.25</v>
      </c>
      <c r="F86" s="19">
        <v>320304.81</v>
      </c>
      <c r="G86" s="21">
        <f t="shared" si="16"/>
        <v>0.8352761143277899</v>
      </c>
      <c r="H86" s="22">
        <f t="shared" si="17"/>
        <v>982027.8500000001</v>
      </c>
    </row>
    <row r="87" spans="1:8" ht="14.25">
      <c r="A87" s="18" t="s">
        <v>47</v>
      </c>
      <c r="B87" s="19">
        <f aca="true" t="shared" si="18" ref="B87:B93">H73</f>
        <v>796721.15</v>
      </c>
      <c r="C87" s="20"/>
      <c r="D87" s="20"/>
      <c r="E87" s="19">
        <v>220473.25</v>
      </c>
      <c r="F87" s="19">
        <v>189259.95</v>
      </c>
      <c r="G87" s="21">
        <f t="shared" si="16"/>
        <v>0.9547998075466941</v>
      </c>
      <c r="H87" s="22">
        <f>B87+E87-F87</f>
        <v>827934.45</v>
      </c>
    </row>
    <row r="88" spans="1:8" ht="14.25">
      <c r="A88" s="7" t="s">
        <v>1</v>
      </c>
      <c r="B88" s="19">
        <f t="shared" si="18"/>
        <v>492335.52999999997</v>
      </c>
      <c r="C88" s="5"/>
      <c r="D88" s="5"/>
      <c r="E88" s="19">
        <v>252834.46000000002</v>
      </c>
      <c r="F88" s="4">
        <v>241202.66</v>
      </c>
      <c r="G88" s="21">
        <f t="shared" si="16"/>
        <v>0.9249930204447281</v>
      </c>
      <c r="H88" s="22">
        <f t="shared" si="17"/>
        <v>503967.32999999996</v>
      </c>
    </row>
    <row r="89" spans="1:8" ht="14.25">
      <c r="A89" s="7" t="s">
        <v>9</v>
      </c>
      <c r="B89" s="19">
        <f t="shared" si="18"/>
        <v>306521.80999999994</v>
      </c>
      <c r="C89" s="5"/>
      <c r="D89" s="5"/>
      <c r="E89" s="19">
        <v>108291.48999999999</v>
      </c>
      <c r="F89" s="4">
        <v>176256.77</v>
      </c>
      <c r="G89" s="21">
        <f t="shared" si="16"/>
        <v>1.4642006515006503</v>
      </c>
      <c r="H89" s="22">
        <f t="shared" si="17"/>
        <v>238556.52999999994</v>
      </c>
    </row>
    <row r="90" spans="1:8" ht="14.25">
      <c r="A90" s="7" t="s">
        <v>16</v>
      </c>
      <c r="B90" s="19">
        <f t="shared" si="18"/>
        <v>942612.939999999</v>
      </c>
      <c r="C90" s="5"/>
      <c r="D90" s="5"/>
      <c r="E90" s="19">
        <v>343812.51</v>
      </c>
      <c r="F90" s="4">
        <v>507534.68</v>
      </c>
      <c r="G90" s="21">
        <f t="shared" si="16"/>
        <v>1.448477163756435</v>
      </c>
      <c r="H90" s="22">
        <f t="shared" si="17"/>
        <v>778890.7699999991</v>
      </c>
    </row>
    <row r="91" spans="1:8" ht="14.25">
      <c r="A91" s="9" t="s">
        <v>33</v>
      </c>
      <c r="B91" s="19">
        <f t="shared" si="18"/>
        <v>1382702.0400000003</v>
      </c>
      <c r="C91" s="5"/>
      <c r="D91" s="5"/>
      <c r="E91" s="19">
        <v>304754.33999999997</v>
      </c>
      <c r="F91" s="4">
        <v>362293.88</v>
      </c>
      <c r="G91" s="21">
        <f t="shared" si="16"/>
        <v>1.1461084563385566</v>
      </c>
      <c r="H91" s="22">
        <f t="shared" si="17"/>
        <v>1325162.5000000005</v>
      </c>
    </row>
    <row r="92" spans="1:8" ht="14.25">
      <c r="A92" s="9" t="s">
        <v>5</v>
      </c>
      <c r="B92" s="19">
        <f t="shared" si="18"/>
        <v>490616.17000000045</v>
      </c>
      <c r="C92" s="5"/>
      <c r="D92" s="5"/>
      <c r="E92" s="19">
        <v>198548.31</v>
      </c>
      <c r="F92" s="4">
        <v>233691.63</v>
      </c>
      <c r="G92" s="21">
        <f t="shared" si="16"/>
        <v>1.1046261670779267</v>
      </c>
      <c r="H92" s="22">
        <f t="shared" si="17"/>
        <v>455472.85000000044</v>
      </c>
    </row>
    <row r="93" spans="1:8" ht="15" thickBot="1">
      <c r="A93" s="9" t="s">
        <v>34</v>
      </c>
      <c r="B93" s="43">
        <f t="shared" si="18"/>
        <v>320265.70999999996</v>
      </c>
      <c r="C93" s="11"/>
      <c r="D93" s="11"/>
      <c r="E93" s="43">
        <v>109127.88</v>
      </c>
      <c r="F93" s="10">
        <v>131259.11</v>
      </c>
      <c r="G93" s="44">
        <f t="shared" si="16"/>
        <v>1.0915341497580704</v>
      </c>
      <c r="H93" s="45">
        <f t="shared" si="17"/>
        <v>298134.48</v>
      </c>
    </row>
    <row r="94" spans="1:8" ht="24.75" customHeight="1" thickBot="1">
      <c r="A94" s="14" t="s">
        <v>13</v>
      </c>
      <c r="B94" s="15">
        <f>SUM(B83:B93)</f>
        <v>10575825.120000001</v>
      </c>
      <c r="C94" s="15">
        <f>SUM(C83:C93)</f>
        <v>0</v>
      </c>
      <c r="D94" s="15">
        <f>SUM(D83:D93)</f>
        <v>0</v>
      </c>
      <c r="E94" s="15">
        <f>SUM(E83:E93)</f>
        <v>3097744.7599999993</v>
      </c>
      <c r="F94" s="15">
        <f>SUM(F83:F93)</f>
        <v>3579911.6199999996</v>
      </c>
      <c r="G94" s="16">
        <f t="shared" si="16"/>
        <v>1.1280469832958238</v>
      </c>
      <c r="H94" s="17">
        <f>SUM(H83:H93)</f>
        <v>10093658.26</v>
      </c>
    </row>
    <row r="95" ht="17.25" customHeight="1" thickBot="1"/>
    <row r="96" spans="1:8" s="2" customFormat="1" ht="32.25" customHeight="1" thickBot="1">
      <c r="A96" s="23" t="s">
        <v>41</v>
      </c>
      <c r="B96" s="24" t="s">
        <v>10</v>
      </c>
      <c r="C96" s="25" t="s">
        <v>6</v>
      </c>
      <c r="D96" s="25" t="s">
        <v>7</v>
      </c>
      <c r="E96" s="24" t="s">
        <v>6</v>
      </c>
      <c r="F96" s="24" t="s">
        <v>8</v>
      </c>
      <c r="G96" s="24" t="s">
        <v>12</v>
      </c>
      <c r="H96" s="26" t="s">
        <v>11</v>
      </c>
    </row>
    <row r="97" spans="1:8" ht="14.25">
      <c r="A97" s="46" t="s">
        <v>32</v>
      </c>
      <c r="B97" s="47">
        <f>H83</f>
        <v>830612.0399999998</v>
      </c>
      <c r="C97" s="48"/>
      <c r="D97" s="48"/>
      <c r="E97" s="47">
        <v>217448.05</v>
      </c>
      <c r="F97" s="47">
        <v>307969.32</v>
      </c>
      <c r="G97" s="49">
        <f aca="true" t="shared" si="19" ref="G97:G108">F97/E83</f>
        <v>1.303376721057171</v>
      </c>
      <c r="H97" s="50">
        <f>B97+E97-F97</f>
        <v>740090.7699999998</v>
      </c>
    </row>
    <row r="98" spans="1:8" ht="14.25">
      <c r="A98" s="7" t="s">
        <v>2</v>
      </c>
      <c r="B98" s="19">
        <f>H84</f>
        <v>1343904.2100000018</v>
      </c>
      <c r="C98" s="5"/>
      <c r="D98" s="5"/>
      <c r="E98" s="4">
        <v>498506.95</v>
      </c>
      <c r="F98" s="4">
        <v>616003.17</v>
      </c>
      <c r="G98" s="21">
        <f t="shared" si="19"/>
        <v>1.3111570075191914</v>
      </c>
      <c r="H98" s="22">
        <f aca="true" t="shared" si="20" ref="H98:H107">B98+E98-F98</f>
        <v>1226407.9900000016</v>
      </c>
    </row>
    <row r="99" spans="1:8" ht="15" thickBot="1">
      <c r="A99" s="39" t="s">
        <v>3</v>
      </c>
      <c r="B99" s="55">
        <f>H85</f>
        <v>2508995.2499999986</v>
      </c>
      <c r="C99" s="52"/>
      <c r="D99" s="52"/>
      <c r="E99" s="51">
        <v>473996.76</v>
      </c>
      <c r="F99" s="51">
        <v>445319.87</v>
      </c>
      <c r="G99" s="53">
        <f t="shared" si="19"/>
        <v>0.9910178356112522</v>
      </c>
      <c r="H99" s="56">
        <f t="shared" si="20"/>
        <v>2537672.1399999987</v>
      </c>
    </row>
    <row r="100" spans="1:8" ht="14.25">
      <c r="A100" s="18" t="s">
        <v>0</v>
      </c>
      <c r="B100" s="19">
        <f>H86</f>
        <v>982027.8500000001</v>
      </c>
      <c r="C100" s="20"/>
      <c r="D100" s="20"/>
      <c r="E100" s="19">
        <v>377574.92</v>
      </c>
      <c r="F100" s="19">
        <v>533567.59</v>
      </c>
      <c r="G100" s="21">
        <f t="shared" si="19"/>
        <v>1.3192611589854473</v>
      </c>
      <c r="H100" s="22">
        <f t="shared" si="20"/>
        <v>826035.18</v>
      </c>
    </row>
    <row r="101" spans="1:8" ht="14.25">
      <c r="A101" s="18" t="s">
        <v>47</v>
      </c>
      <c r="B101" s="19">
        <f aca="true" t="shared" si="21" ref="B101:B107">H87</f>
        <v>827934.45</v>
      </c>
      <c r="C101" s="20"/>
      <c r="D101" s="20"/>
      <c r="E101" s="19">
        <v>226602.53</v>
      </c>
      <c r="F101" s="19">
        <v>117103.23</v>
      </c>
      <c r="G101" s="21">
        <f t="shared" si="19"/>
        <v>0.5311448441024025</v>
      </c>
      <c r="H101" s="22">
        <f>B101+E101-F101</f>
        <v>937433.75</v>
      </c>
    </row>
    <row r="102" spans="1:8" ht="14.25">
      <c r="A102" s="7" t="s">
        <v>1</v>
      </c>
      <c r="B102" s="19">
        <f t="shared" si="21"/>
        <v>503967.32999999996</v>
      </c>
      <c r="C102" s="5"/>
      <c r="D102" s="5"/>
      <c r="E102" s="4">
        <v>251806.17</v>
      </c>
      <c r="F102" s="4">
        <v>278995.91</v>
      </c>
      <c r="G102" s="21">
        <f t="shared" si="19"/>
        <v>1.1034726437211129</v>
      </c>
      <c r="H102" s="22">
        <f t="shared" si="20"/>
        <v>476777.59</v>
      </c>
    </row>
    <row r="103" spans="1:8" ht="14.25">
      <c r="A103" s="7" t="s">
        <v>9</v>
      </c>
      <c r="B103" s="19">
        <f t="shared" si="21"/>
        <v>238556.52999999994</v>
      </c>
      <c r="C103" s="5"/>
      <c r="D103" s="5"/>
      <c r="E103" s="4">
        <v>118311.26</v>
      </c>
      <c r="F103" s="4">
        <v>129165.16</v>
      </c>
      <c r="G103" s="21">
        <f t="shared" si="19"/>
        <v>1.1927544814463262</v>
      </c>
      <c r="H103" s="22">
        <f t="shared" si="20"/>
        <v>227702.62999999992</v>
      </c>
    </row>
    <row r="104" spans="1:8" ht="14.25">
      <c r="A104" s="7" t="s">
        <v>16</v>
      </c>
      <c r="B104" s="19">
        <f t="shared" si="21"/>
        <v>778890.7699999991</v>
      </c>
      <c r="C104" s="5"/>
      <c r="D104" s="5"/>
      <c r="E104" s="4">
        <v>329239.52</v>
      </c>
      <c r="F104" s="4">
        <v>502163.86</v>
      </c>
      <c r="G104" s="21">
        <f t="shared" si="19"/>
        <v>1.4605747184708315</v>
      </c>
      <c r="H104" s="22">
        <f t="shared" si="20"/>
        <v>605966.4299999991</v>
      </c>
    </row>
    <row r="105" spans="1:8" ht="14.25">
      <c r="A105" s="9" t="s">
        <v>33</v>
      </c>
      <c r="B105" s="19">
        <f t="shared" si="21"/>
        <v>1325162.5000000005</v>
      </c>
      <c r="C105" s="5"/>
      <c r="D105" s="5"/>
      <c r="E105" s="4">
        <v>314126.05</v>
      </c>
      <c r="F105" s="4">
        <v>327450.85</v>
      </c>
      <c r="G105" s="21">
        <f t="shared" si="19"/>
        <v>1.0744747720409822</v>
      </c>
      <c r="H105" s="22">
        <f t="shared" si="20"/>
        <v>1311837.7000000007</v>
      </c>
    </row>
    <row r="106" spans="1:8" ht="14.25">
      <c r="A106" s="9" t="s">
        <v>5</v>
      </c>
      <c r="B106" s="19">
        <f t="shared" si="21"/>
        <v>455472.85000000044</v>
      </c>
      <c r="C106" s="5"/>
      <c r="D106" s="5"/>
      <c r="E106" s="4">
        <v>204743.79</v>
      </c>
      <c r="F106" s="4">
        <v>236186.04</v>
      </c>
      <c r="G106" s="21">
        <f t="shared" si="19"/>
        <v>1.1895645951355618</v>
      </c>
      <c r="H106" s="22">
        <f t="shared" si="20"/>
        <v>424030.60000000044</v>
      </c>
    </row>
    <row r="107" spans="1:8" ht="15" thickBot="1">
      <c r="A107" s="9" t="s">
        <v>34</v>
      </c>
      <c r="B107" s="43">
        <f t="shared" si="21"/>
        <v>298134.48</v>
      </c>
      <c r="C107" s="11"/>
      <c r="D107" s="11"/>
      <c r="E107" s="10">
        <v>118800.64</v>
      </c>
      <c r="F107" s="10">
        <v>130237.09</v>
      </c>
      <c r="G107" s="44">
        <f t="shared" si="19"/>
        <v>1.193435536363393</v>
      </c>
      <c r="H107" s="45">
        <f t="shared" si="20"/>
        <v>286698.03</v>
      </c>
    </row>
    <row r="108" spans="1:8" ht="24.75" customHeight="1" thickBot="1">
      <c r="A108" s="14" t="s">
        <v>13</v>
      </c>
      <c r="B108" s="15">
        <f>SUM(B97:B107)</f>
        <v>10093658.26</v>
      </c>
      <c r="C108" s="15">
        <f>SUM(C97:C107)</f>
        <v>0</v>
      </c>
      <c r="D108" s="15">
        <f>SUM(D97:D107)</f>
        <v>0</v>
      </c>
      <c r="E108" s="15">
        <f>SUM(E97:E107)</f>
        <v>3131156.6399999997</v>
      </c>
      <c r="F108" s="15">
        <f>SUM(F97:F107)</f>
        <v>3624162.09</v>
      </c>
      <c r="G108" s="16">
        <f t="shared" si="19"/>
        <v>1.169935669586929</v>
      </c>
      <c r="H108" s="17">
        <f>SUM(H97:H107)</f>
        <v>9600652.809999999</v>
      </c>
    </row>
    <row r="109" ht="15" thickBot="1"/>
    <row r="110" spans="1:8" s="2" customFormat="1" ht="32.25" customHeight="1" thickBot="1">
      <c r="A110" s="23" t="s">
        <v>42</v>
      </c>
      <c r="B110" s="24" t="s">
        <v>10</v>
      </c>
      <c r="C110" s="25" t="s">
        <v>6</v>
      </c>
      <c r="D110" s="25" t="s">
        <v>7</v>
      </c>
      <c r="E110" s="24" t="s">
        <v>6</v>
      </c>
      <c r="F110" s="24" t="s">
        <v>8</v>
      </c>
      <c r="G110" s="24" t="s">
        <v>12</v>
      </c>
      <c r="H110" s="26" t="s">
        <v>11</v>
      </c>
    </row>
    <row r="111" spans="1:8" ht="14.25">
      <c r="A111" s="46" t="s">
        <v>32</v>
      </c>
      <c r="B111" s="47">
        <f>H97</f>
        <v>740090.7699999998</v>
      </c>
      <c r="C111" s="48"/>
      <c r="D111" s="48"/>
      <c r="E111" s="66">
        <v>232327.51</v>
      </c>
      <c r="F111" s="66">
        <v>255648.37</v>
      </c>
      <c r="G111" s="49">
        <f aca="true" t="shared" si="22" ref="G111:G122">F111/E97</f>
        <v>1.1756756153941137</v>
      </c>
      <c r="H111" s="50">
        <f>B111+E111-F111</f>
        <v>716769.9099999998</v>
      </c>
    </row>
    <row r="112" spans="1:8" ht="14.25">
      <c r="A112" s="7" t="s">
        <v>2</v>
      </c>
      <c r="B112" s="19">
        <f>H98</f>
        <v>1226407.9900000016</v>
      </c>
      <c r="C112" s="5"/>
      <c r="D112" s="5"/>
      <c r="E112" s="66">
        <v>491957.43</v>
      </c>
      <c r="F112" s="66">
        <v>549954.49</v>
      </c>
      <c r="G112" s="21">
        <f t="shared" si="22"/>
        <v>1.1032032552404736</v>
      </c>
      <c r="H112" s="22">
        <f aca="true" t="shared" si="23" ref="H112:H121">B112+E112-F112</f>
        <v>1168410.9300000016</v>
      </c>
    </row>
    <row r="113" spans="1:8" ht="15" thickBot="1">
      <c r="A113" s="39" t="s">
        <v>3</v>
      </c>
      <c r="B113" s="55">
        <f>H99</f>
        <v>2537672.1399999987</v>
      </c>
      <c r="C113" s="52"/>
      <c r="D113" s="52"/>
      <c r="E113" s="67">
        <v>480024.98</v>
      </c>
      <c r="F113" s="68">
        <v>525029.09</v>
      </c>
      <c r="G113" s="53">
        <f t="shared" si="22"/>
        <v>1.1076638793902303</v>
      </c>
      <c r="H113" s="56">
        <f t="shared" si="23"/>
        <v>2492668.029999999</v>
      </c>
    </row>
    <row r="114" spans="1:8" ht="14.25">
      <c r="A114" s="18" t="s">
        <v>0</v>
      </c>
      <c r="B114" s="19">
        <f>H100</f>
        <v>826035.18</v>
      </c>
      <c r="C114" s="20"/>
      <c r="D114" s="20"/>
      <c r="E114" s="69">
        <v>401348.89</v>
      </c>
      <c r="F114" s="69">
        <v>409946.89</v>
      </c>
      <c r="G114" s="21">
        <f t="shared" si="22"/>
        <v>1.0857365473321163</v>
      </c>
      <c r="H114" s="22">
        <f t="shared" si="23"/>
        <v>817437.18</v>
      </c>
    </row>
    <row r="115" spans="1:8" ht="14.25">
      <c r="A115" s="18" t="s">
        <v>47</v>
      </c>
      <c r="B115" s="19">
        <f aca="true" t="shared" si="24" ref="B115:B121">H101</f>
        <v>937433.75</v>
      </c>
      <c r="C115" s="20"/>
      <c r="D115" s="20"/>
      <c r="E115" s="66">
        <v>233927.31</v>
      </c>
      <c r="F115" s="66">
        <v>151384.47</v>
      </c>
      <c r="G115" s="21">
        <f t="shared" si="22"/>
        <v>0.6680616937507273</v>
      </c>
      <c r="H115" s="22">
        <f>B115+E115-F115</f>
        <v>1019976.5900000001</v>
      </c>
    </row>
    <row r="116" spans="1:8" ht="14.25">
      <c r="A116" s="7" t="s">
        <v>1</v>
      </c>
      <c r="B116" s="19">
        <f t="shared" si="24"/>
        <v>476777.59</v>
      </c>
      <c r="C116" s="5"/>
      <c r="D116" s="5"/>
      <c r="E116" s="66">
        <v>272763</v>
      </c>
      <c r="F116" s="66">
        <v>283245.85</v>
      </c>
      <c r="G116" s="21">
        <f t="shared" si="22"/>
        <v>1.1248566705097018</v>
      </c>
      <c r="H116" s="22">
        <f t="shared" si="23"/>
        <v>466294.7400000001</v>
      </c>
    </row>
    <row r="117" spans="1:8" ht="14.25">
      <c r="A117" s="7" t="s">
        <v>9</v>
      </c>
      <c r="B117" s="19">
        <f t="shared" si="24"/>
        <v>227702.62999999992</v>
      </c>
      <c r="C117" s="5"/>
      <c r="D117" s="5"/>
      <c r="E117" s="66">
        <v>102293.34</v>
      </c>
      <c r="F117" s="66">
        <v>109264.93</v>
      </c>
      <c r="G117" s="21">
        <f t="shared" si="22"/>
        <v>0.9235378779669831</v>
      </c>
      <c r="H117" s="22">
        <f t="shared" si="23"/>
        <v>220731.03999999992</v>
      </c>
    </row>
    <row r="118" spans="1:8" ht="14.25">
      <c r="A118" s="7" t="s">
        <v>16</v>
      </c>
      <c r="B118" s="19">
        <f t="shared" si="24"/>
        <v>605966.4299999991</v>
      </c>
      <c r="C118" s="5"/>
      <c r="D118" s="5"/>
      <c r="E118" s="66">
        <v>344716.44</v>
      </c>
      <c r="F118" s="66">
        <v>279667.58</v>
      </c>
      <c r="G118" s="21">
        <f t="shared" si="22"/>
        <v>0.8494350252970846</v>
      </c>
      <c r="H118" s="22">
        <f t="shared" si="23"/>
        <v>671015.2899999991</v>
      </c>
    </row>
    <row r="119" spans="1:8" ht="14.25">
      <c r="A119" s="9" t="s">
        <v>33</v>
      </c>
      <c r="B119" s="19">
        <f t="shared" si="24"/>
        <v>1311837.7000000007</v>
      </c>
      <c r="C119" s="5"/>
      <c r="D119" s="5"/>
      <c r="E119" s="66">
        <v>322638.43</v>
      </c>
      <c r="F119" s="66">
        <v>314315.14</v>
      </c>
      <c r="G119" s="21">
        <f t="shared" si="22"/>
        <v>1.000601955807231</v>
      </c>
      <c r="H119" s="22">
        <f t="shared" si="23"/>
        <v>1320160.9900000007</v>
      </c>
    </row>
    <row r="120" spans="1:8" ht="14.25">
      <c r="A120" s="9" t="s">
        <v>5</v>
      </c>
      <c r="B120" s="19">
        <f t="shared" si="24"/>
        <v>424030.60000000044</v>
      </c>
      <c r="C120" s="5"/>
      <c r="D120" s="5"/>
      <c r="E120" s="66">
        <v>202314.03</v>
      </c>
      <c r="F120" s="66">
        <v>253659.97</v>
      </c>
      <c r="G120" s="21">
        <f t="shared" si="22"/>
        <v>1.2389141082130013</v>
      </c>
      <c r="H120" s="22">
        <f t="shared" si="23"/>
        <v>372684.6600000005</v>
      </c>
    </row>
    <row r="121" spans="1:8" ht="15" thickBot="1">
      <c r="A121" s="9" t="s">
        <v>34</v>
      </c>
      <c r="B121" s="43">
        <f t="shared" si="24"/>
        <v>286698.03</v>
      </c>
      <c r="C121" s="11"/>
      <c r="D121" s="11"/>
      <c r="E121" s="66">
        <v>116692.23</v>
      </c>
      <c r="F121" s="66">
        <v>136432.11</v>
      </c>
      <c r="G121" s="44">
        <f t="shared" si="22"/>
        <v>1.1484122476107872</v>
      </c>
      <c r="H121" s="45">
        <f t="shared" si="23"/>
        <v>266958.15</v>
      </c>
    </row>
    <row r="122" spans="1:8" ht="24.75" customHeight="1" thickBot="1">
      <c r="A122" s="14" t="s">
        <v>13</v>
      </c>
      <c r="B122" s="15">
        <f>SUM(B111:B121)</f>
        <v>9600652.809999999</v>
      </c>
      <c r="C122" s="15">
        <f>SUM(C111:C121)</f>
        <v>0</v>
      </c>
      <c r="D122" s="15">
        <f>SUM(D111:D121)</f>
        <v>0</v>
      </c>
      <c r="E122" s="15">
        <f>SUM(E111:E121)</f>
        <v>3201003.59</v>
      </c>
      <c r="F122" s="15">
        <f>SUM(F111:F121)</f>
        <v>3268548.89</v>
      </c>
      <c r="G122" s="16">
        <f t="shared" si="22"/>
        <v>1.0438790727505733</v>
      </c>
      <c r="H122" s="17">
        <f>SUM(H111:H121)</f>
        <v>9533107.51</v>
      </c>
    </row>
    <row r="123" ht="15" thickBot="1"/>
    <row r="124" spans="1:8" s="2" customFormat="1" ht="32.25" customHeight="1" thickBot="1">
      <c r="A124" s="23" t="s">
        <v>43</v>
      </c>
      <c r="B124" s="24" t="s">
        <v>10</v>
      </c>
      <c r="C124" s="25" t="s">
        <v>6</v>
      </c>
      <c r="D124" s="25" t="s">
        <v>7</v>
      </c>
      <c r="E124" s="24" t="s">
        <v>6</v>
      </c>
      <c r="F124" s="24" t="s">
        <v>8</v>
      </c>
      <c r="G124" s="24" t="s">
        <v>12</v>
      </c>
      <c r="H124" s="26" t="s">
        <v>11</v>
      </c>
    </row>
    <row r="125" spans="1:8" ht="14.25">
      <c r="A125" s="46" t="s">
        <v>32</v>
      </c>
      <c r="B125" s="47">
        <f>H111</f>
        <v>716769.9099999998</v>
      </c>
      <c r="C125" s="48"/>
      <c r="D125" s="48"/>
      <c r="E125" s="47">
        <v>249953.71999999997</v>
      </c>
      <c r="F125" s="47">
        <v>302841.2</v>
      </c>
      <c r="G125" s="49">
        <f aca="true" t="shared" si="25" ref="G125:G136">F125/E111</f>
        <v>1.3035098598525847</v>
      </c>
      <c r="H125" s="50">
        <f>B125+E125-F125</f>
        <v>663882.4299999997</v>
      </c>
    </row>
    <row r="126" spans="1:8" ht="14.25">
      <c r="A126" s="7" t="s">
        <v>2</v>
      </c>
      <c r="B126" s="19">
        <f>H112</f>
        <v>1168410.9300000016</v>
      </c>
      <c r="C126" s="5"/>
      <c r="D126" s="5"/>
      <c r="E126" s="4">
        <v>491269.53</v>
      </c>
      <c r="F126" s="4">
        <v>599726.98</v>
      </c>
      <c r="G126" s="21">
        <f t="shared" si="25"/>
        <v>1.219062755084317</v>
      </c>
      <c r="H126" s="22">
        <f aca="true" t="shared" si="26" ref="H126:H135">B126+E126-F126</f>
        <v>1059953.4800000016</v>
      </c>
    </row>
    <row r="127" spans="1:8" ht="15" thickBot="1">
      <c r="A127" s="39" t="s">
        <v>3</v>
      </c>
      <c r="B127" s="55">
        <f>H113</f>
        <v>2492668.029999999</v>
      </c>
      <c r="C127" s="52"/>
      <c r="D127" s="52"/>
      <c r="E127" s="51">
        <v>489051.52999999997</v>
      </c>
      <c r="F127" s="51">
        <v>644469.8</v>
      </c>
      <c r="G127" s="53">
        <f t="shared" si="25"/>
        <v>1.3425755467975855</v>
      </c>
      <c r="H127" s="56">
        <f t="shared" si="26"/>
        <v>2337249.759999999</v>
      </c>
    </row>
    <row r="128" spans="1:8" ht="14.25">
      <c r="A128" s="18" t="s">
        <v>0</v>
      </c>
      <c r="B128" s="19">
        <f>H114</f>
        <v>817437.18</v>
      </c>
      <c r="C128" s="20"/>
      <c r="D128" s="20"/>
      <c r="E128" s="19">
        <v>412209.69</v>
      </c>
      <c r="F128" s="19">
        <v>403268.66</v>
      </c>
      <c r="G128" s="21">
        <f t="shared" si="25"/>
        <v>1.0047832946541846</v>
      </c>
      <c r="H128" s="22">
        <f t="shared" si="26"/>
        <v>826378.2100000002</v>
      </c>
    </row>
    <row r="129" spans="1:8" ht="14.25">
      <c r="A129" s="18" t="s">
        <v>47</v>
      </c>
      <c r="B129" s="19">
        <f aca="true" t="shared" si="27" ref="B129:B135">H115</f>
        <v>1019976.5900000001</v>
      </c>
      <c r="C129" s="20"/>
      <c r="D129" s="20"/>
      <c r="E129" s="19">
        <v>297059.4</v>
      </c>
      <c r="F129" s="19">
        <v>217074.25</v>
      </c>
      <c r="G129" s="21">
        <f t="shared" si="25"/>
        <v>0.9279559962451583</v>
      </c>
      <c r="H129" s="22">
        <f>B129+E129-F129</f>
        <v>1099961.7400000002</v>
      </c>
    </row>
    <row r="130" spans="1:8" ht="14.25">
      <c r="A130" s="7" t="s">
        <v>1</v>
      </c>
      <c r="B130" s="19">
        <f t="shared" si="27"/>
        <v>466294.7400000001</v>
      </c>
      <c r="C130" s="5"/>
      <c r="D130" s="5"/>
      <c r="E130" s="4">
        <v>283022.08999999997</v>
      </c>
      <c r="F130" s="4">
        <v>276489.65</v>
      </c>
      <c r="G130" s="21">
        <f t="shared" si="25"/>
        <v>1.0136625935335806</v>
      </c>
      <c r="H130" s="22">
        <f t="shared" si="26"/>
        <v>472827.18000000005</v>
      </c>
    </row>
    <row r="131" spans="1:8" ht="14.25">
      <c r="A131" s="7" t="s">
        <v>9</v>
      </c>
      <c r="B131" s="19">
        <f t="shared" si="27"/>
        <v>220731.03999999992</v>
      </c>
      <c r="C131" s="5"/>
      <c r="D131" s="5"/>
      <c r="E131" s="4">
        <v>124615.1</v>
      </c>
      <c r="F131" s="4">
        <v>171229.06</v>
      </c>
      <c r="G131" s="21">
        <f t="shared" si="25"/>
        <v>1.6739023283431747</v>
      </c>
      <c r="H131" s="22">
        <f t="shared" si="26"/>
        <v>174117.0799999999</v>
      </c>
    </row>
    <row r="132" spans="1:8" ht="14.25">
      <c r="A132" s="7" t="s">
        <v>16</v>
      </c>
      <c r="B132" s="19">
        <f t="shared" si="27"/>
        <v>671015.2899999991</v>
      </c>
      <c r="C132" s="5"/>
      <c r="D132" s="5"/>
      <c r="E132" s="4">
        <v>359999.01</v>
      </c>
      <c r="F132" s="4">
        <v>349208.63</v>
      </c>
      <c r="G132" s="21">
        <f t="shared" si="25"/>
        <v>1.0130315513817676</v>
      </c>
      <c r="H132" s="22">
        <f t="shared" si="26"/>
        <v>681805.6699999991</v>
      </c>
    </row>
    <row r="133" spans="1:8" ht="14.25">
      <c r="A133" s="9" t="s">
        <v>33</v>
      </c>
      <c r="B133" s="19">
        <f t="shared" si="27"/>
        <v>1320160.9900000007</v>
      </c>
      <c r="C133" s="5"/>
      <c r="D133" s="5"/>
      <c r="E133" s="4">
        <v>396376.97000000003</v>
      </c>
      <c r="F133" s="4">
        <v>502637.85</v>
      </c>
      <c r="G133" s="21">
        <f t="shared" si="25"/>
        <v>1.557898264010273</v>
      </c>
      <c r="H133" s="22">
        <f t="shared" si="26"/>
        <v>1213900.1100000008</v>
      </c>
    </row>
    <row r="134" spans="1:8" ht="14.25">
      <c r="A134" s="9" t="s">
        <v>5</v>
      </c>
      <c r="B134" s="19">
        <f t="shared" si="27"/>
        <v>372684.6600000005</v>
      </c>
      <c r="C134" s="5"/>
      <c r="D134" s="5"/>
      <c r="E134" s="4">
        <v>220179.28999999998</v>
      </c>
      <c r="F134" s="4">
        <v>185340.48</v>
      </c>
      <c r="G134" s="21">
        <f t="shared" si="25"/>
        <v>0.9161029514364377</v>
      </c>
      <c r="H134" s="22">
        <f t="shared" si="26"/>
        <v>407523.47000000044</v>
      </c>
    </row>
    <row r="135" spans="1:8" ht="15" thickBot="1">
      <c r="A135" s="9" t="s">
        <v>34</v>
      </c>
      <c r="B135" s="43">
        <f t="shared" si="27"/>
        <v>266958.15</v>
      </c>
      <c r="C135" s="11"/>
      <c r="D135" s="11"/>
      <c r="E135" s="10">
        <v>145059.94</v>
      </c>
      <c r="F135" s="10">
        <v>160825.55</v>
      </c>
      <c r="G135" s="44">
        <f t="shared" si="25"/>
        <v>1.3782027303788777</v>
      </c>
      <c r="H135" s="45">
        <f t="shared" si="26"/>
        <v>251192.54000000004</v>
      </c>
    </row>
    <row r="136" spans="1:8" ht="24.75" customHeight="1" thickBot="1">
      <c r="A136" s="14" t="s">
        <v>13</v>
      </c>
      <c r="B136" s="15">
        <f>SUM(B125:B135)</f>
        <v>9533107.51</v>
      </c>
      <c r="C136" s="15">
        <f>SUM(C125:C135)</f>
        <v>0</v>
      </c>
      <c r="D136" s="15">
        <f>SUM(D125:D135)</f>
        <v>0</v>
      </c>
      <c r="E136" s="15">
        <f>SUM(E125:E135)</f>
        <v>3468796.2700000005</v>
      </c>
      <c r="F136" s="15">
        <f>SUM(F125:F135)</f>
        <v>3813112.1099999994</v>
      </c>
      <c r="G136" s="16">
        <f t="shared" si="25"/>
        <v>1.1912239404892389</v>
      </c>
      <c r="H136" s="17">
        <f>SUM(H125:H135)</f>
        <v>9188791.670000002</v>
      </c>
    </row>
    <row r="137" ht="17.25" customHeight="1" thickBot="1"/>
    <row r="138" spans="1:8" s="2" customFormat="1" ht="32.25" customHeight="1" thickBot="1">
      <c r="A138" s="23" t="s">
        <v>44</v>
      </c>
      <c r="B138" s="24" t="s">
        <v>10</v>
      </c>
      <c r="C138" s="25" t="s">
        <v>6</v>
      </c>
      <c r="D138" s="25" t="s">
        <v>7</v>
      </c>
      <c r="E138" s="24" t="s">
        <v>6</v>
      </c>
      <c r="F138" s="24" t="s">
        <v>8</v>
      </c>
      <c r="G138" s="24" t="s">
        <v>12</v>
      </c>
      <c r="H138" s="26" t="s">
        <v>11</v>
      </c>
    </row>
    <row r="139" spans="1:8" ht="14.25">
      <c r="A139" s="46" t="s">
        <v>32</v>
      </c>
      <c r="B139" s="47">
        <f>H125</f>
        <v>663882.4299999997</v>
      </c>
      <c r="C139" s="48"/>
      <c r="D139" s="48"/>
      <c r="E139" s="47">
        <v>350398.85</v>
      </c>
      <c r="F139" s="47">
        <v>277454.48</v>
      </c>
      <c r="G139" s="49">
        <f aca="true" t="shared" si="28" ref="G139:G150">F139/E125</f>
        <v>1.1100234075332025</v>
      </c>
      <c r="H139" s="50">
        <f>B139+E139-F139</f>
        <v>736826.7999999997</v>
      </c>
    </row>
    <row r="140" spans="1:8" ht="14.25">
      <c r="A140" s="7" t="s">
        <v>2</v>
      </c>
      <c r="B140" s="19">
        <f>H126</f>
        <v>1059953.4800000016</v>
      </c>
      <c r="C140" s="5"/>
      <c r="D140" s="5"/>
      <c r="E140" s="4">
        <v>714485.44</v>
      </c>
      <c r="F140" s="4">
        <v>612174.79</v>
      </c>
      <c r="G140" s="21">
        <f t="shared" si="28"/>
        <v>1.2461077934143403</v>
      </c>
      <c r="H140" s="22">
        <f aca="true" t="shared" si="29" ref="H140:H149">B140+E140-F140</f>
        <v>1162264.1300000015</v>
      </c>
    </row>
    <row r="141" spans="1:8" ht="15" thickBot="1">
      <c r="A141" s="39" t="s">
        <v>3</v>
      </c>
      <c r="B141" s="55">
        <f>H127</f>
        <v>2337249.759999999</v>
      </c>
      <c r="C141" s="52"/>
      <c r="D141" s="52"/>
      <c r="E141" s="51">
        <v>686288.27</v>
      </c>
      <c r="F141" s="51">
        <v>508771.48</v>
      </c>
      <c r="G141" s="53">
        <f t="shared" si="28"/>
        <v>1.040322846960524</v>
      </c>
      <c r="H141" s="56">
        <f t="shared" si="29"/>
        <v>2514766.549999999</v>
      </c>
    </row>
    <row r="142" spans="1:8" ht="14.25">
      <c r="A142" s="18" t="s">
        <v>0</v>
      </c>
      <c r="B142" s="19">
        <f>H128</f>
        <v>826378.2100000002</v>
      </c>
      <c r="C142" s="20"/>
      <c r="D142" s="20"/>
      <c r="E142" s="19">
        <v>522973.92</v>
      </c>
      <c r="F142" s="19">
        <v>465134.66</v>
      </c>
      <c r="G142" s="21">
        <f t="shared" si="28"/>
        <v>1.1283933184588648</v>
      </c>
      <c r="H142" s="22">
        <f t="shared" si="29"/>
        <v>884217.4700000002</v>
      </c>
    </row>
    <row r="143" spans="1:8" ht="14.25">
      <c r="A143" s="18" t="s">
        <v>47</v>
      </c>
      <c r="B143" s="19">
        <f aca="true" t="shared" si="30" ref="B143:B149">H129</f>
        <v>1099961.7400000002</v>
      </c>
      <c r="C143" s="20"/>
      <c r="D143" s="20"/>
      <c r="E143" s="19">
        <v>509389.44</v>
      </c>
      <c r="F143" s="19">
        <v>255004.75</v>
      </c>
      <c r="G143" s="21">
        <f t="shared" si="28"/>
        <v>0.858430165818688</v>
      </c>
      <c r="H143" s="22">
        <f>B143+E143-F143</f>
        <v>1354346.4300000002</v>
      </c>
    </row>
    <row r="144" spans="1:8" ht="14.25">
      <c r="A144" s="7" t="s">
        <v>1</v>
      </c>
      <c r="B144" s="19">
        <f t="shared" si="30"/>
        <v>472827.18000000005</v>
      </c>
      <c r="C144" s="5"/>
      <c r="D144" s="5"/>
      <c r="E144" s="4">
        <v>345204.16</v>
      </c>
      <c r="F144" s="4">
        <v>324909.9</v>
      </c>
      <c r="G144" s="21">
        <f t="shared" si="28"/>
        <v>1.1480019103809178</v>
      </c>
      <c r="H144" s="22">
        <f t="shared" si="29"/>
        <v>493121.44000000006</v>
      </c>
    </row>
    <row r="145" spans="1:8" ht="14.25">
      <c r="A145" s="7" t="s">
        <v>9</v>
      </c>
      <c r="B145" s="19">
        <f t="shared" si="30"/>
        <v>174117.0799999999</v>
      </c>
      <c r="C145" s="5"/>
      <c r="D145" s="5"/>
      <c r="E145" s="4">
        <v>161492.33</v>
      </c>
      <c r="F145" s="4">
        <v>151739.18</v>
      </c>
      <c r="G145" s="21">
        <f t="shared" si="28"/>
        <v>1.2176628675016108</v>
      </c>
      <c r="H145" s="22">
        <f t="shared" si="29"/>
        <v>183870.22999999992</v>
      </c>
    </row>
    <row r="146" spans="1:8" ht="14.25">
      <c r="A146" s="7" t="s">
        <v>16</v>
      </c>
      <c r="B146" s="19">
        <f t="shared" si="30"/>
        <v>681805.6699999991</v>
      </c>
      <c r="C146" s="5"/>
      <c r="D146" s="5"/>
      <c r="E146" s="4">
        <v>476199.51</v>
      </c>
      <c r="F146" s="4">
        <v>446026.48</v>
      </c>
      <c r="G146" s="21">
        <f t="shared" si="28"/>
        <v>1.2389658516005362</v>
      </c>
      <c r="H146" s="22">
        <f t="shared" si="29"/>
        <v>711978.6999999993</v>
      </c>
    </row>
    <row r="147" spans="1:8" ht="14.25">
      <c r="A147" s="9" t="s">
        <v>33</v>
      </c>
      <c r="B147" s="19">
        <f t="shared" si="30"/>
        <v>1213900.1100000008</v>
      </c>
      <c r="C147" s="5"/>
      <c r="D147" s="5"/>
      <c r="E147" s="4">
        <v>491278.8</v>
      </c>
      <c r="F147" s="4">
        <v>339090.35</v>
      </c>
      <c r="G147" s="21">
        <f t="shared" si="28"/>
        <v>0.855474398525222</v>
      </c>
      <c r="H147" s="22">
        <f t="shared" si="29"/>
        <v>1366088.560000001</v>
      </c>
    </row>
    <row r="148" spans="1:8" ht="14.25">
      <c r="A148" s="9" t="s">
        <v>5</v>
      </c>
      <c r="B148" s="19">
        <f t="shared" si="30"/>
        <v>407523.47000000044</v>
      </c>
      <c r="C148" s="5"/>
      <c r="D148" s="5"/>
      <c r="E148" s="4">
        <v>299811.18</v>
      </c>
      <c r="F148" s="4">
        <v>232780.93</v>
      </c>
      <c r="G148" s="21">
        <f t="shared" si="28"/>
        <v>1.0572335390853518</v>
      </c>
      <c r="H148" s="22">
        <f t="shared" si="29"/>
        <v>474553.7200000004</v>
      </c>
    </row>
    <row r="149" spans="1:8" ht="15" thickBot="1">
      <c r="A149" s="9" t="s">
        <v>34</v>
      </c>
      <c r="B149" s="43">
        <f t="shared" si="30"/>
        <v>251192.54000000004</v>
      </c>
      <c r="C149" s="11"/>
      <c r="D149" s="11"/>
      <c r="E149" s="10">
        <v>169795.97</v>
      </c>
      <c r="F149" s="10">
        <v>122854.99</v>
      </c>
      <c r="G149" s="44">
        <f t="shared" si="28"/>
        <v>0.8469256915451641</v>
      </c>
      <c r="H149" s="45">
        <f t="shared" si="29"/>
        <v>298133.52</v>
      </c>
    </row>
    <row r="150" spans="1:8" ht="24.75" customHeight="1" thickBot="1">
      <c r="A150" s="14" t="s">
        <v>13</v>
      </c>
      <c r="B150" s="15">
        <f>SUM(B139:B149)</f>
        <v>9188791.670000002</v>
      </c>
      <c r="C150" s="15">
        <f>SUM(C139:C149)</f>
        <v>0</v>
      </c>
      <c r="D150" s="15">
        <f>SUM(D139:D149)</f>
        <v>0</v>
      </c>
      <c r="E150" s="15">
        <f>SUM(E139:E149)</f>
        <v>4727317.869999999</v>
      </c>
      <c r="F150" s="15">
        <f>SUM(F139:F149)</f>
        <v>3735941.9900000007</v>
      </c>
      <c r="G150" s="16">
        <f t="shared" si="28"/>
        <v>1.077013955045564</v>
      </c>
      <c r="H150" s="17">
        <f>SUM(H139:H149)</f>
        <v>10180167.55</v>
      </c>
    </row>
    <row r="151" ht="15" thickBot="1"/>
    <row r="152" spans="1:8" s="2" customFormat="1" ht="32.25" customHeight="1" thickBot="1">
      <c r="A152" s="23" t="s">
        <v>45</v>
      </c>
      <c r="B152" s="24" t="s">
        <v>10</v>
      </c>
      <c r="C152" s="25" t="s">
        <v>6</v>
      </c>
      <c r="D152" s="25" t="s">
        <v>7</v>
      </c>
      <c r="E152" s="24" t="s">
        <v>6</v>
      </c>
      <c r="F152" s="24" t="s">
        <v>8</v>
      </c>
      <c r="G152" s="24" t="s">
        <v>12</v>
      </c>
      <c r="H152" s="26" t="s">
        <v>11</v>
      </c>
    </row>
    <row r="153" spans="1:8" ht="14.25">
      <c r="A153" s="46" t="s">
        <v>32</v>
      </c>
      <c r="B153" s="47">
        <f>H139</f>
        <v>736826.7999999997</v>
      </c>
      <c r="C153" s="48"/>
      <c r="D153" s="48"/>
      <c r="E153" s="47">
        <v>409216.18</v>
      </c>
      <c r="F153" s="47">
        <v>369386.62</v>
      </c>
      <c r="G153" s="49">
        <f aca="true" t="shared" si="31" ref="G153:G164">F153/E139</f>
        <v>1.0541890191705823</v>
      </c>
      <c r="H153" s="50">
        <f aca="true" t="shared" si="32" ref="H153:H163">B153+E153-F153</f>
        <v>776656.3599999998</v>
      </c>
    </row>
    <row r="154" spans="1:8" ht="14.25">
      <c r="A154" s="7" t="s">
        <v>2</v>
      </c>
      <c r="B154" s="19">
        <f>H140</f>
        <v>1162264.1300000015</v>
      </c>
      <c r="C154" s="5"/>
      <c r="D154" s="5"/>
      <c r="E154" s="19">
        <v>799576.08</v>
      </c>
      <c r="F154" s="19">
        <v>588597.1</v>
      </c>
      <c r="G154" s="21">
        <f t="shared" si="31"/>
        <v>0.8238055907759296</v>
      </c>
      <c r="H154" s="22">
        <f t="shared" si="32"/>
        <v>1373243.1100000013</v>
      </c>
    </row>
    <row r="155" spans="1:8" ht="15" thickBot="1">
      <c r="A155" s="39" t="s">
        <v>3</v>
      </c>
      <c r="B155" s="55">
        <f>H141</f>
        <v>2514766.549999999</v>
      </c>
      <c r="C155" s="52"/>
      <c r="D155" s="52"/>
      <c r="E155" s="55">
        <v>822400.27</v>
      </c>
      <c r="F155" s="55">
        <v>736301.84</v>
      </c>
      <c r="G155" s="53">
        <f t="shared" si="31"/>
        <v>1.0728754550911965</v>
      </c>
      <c r="H155" s="56">
        <f t="shared" si="32"/>
        <v>2600864.979999999</v>
      </c>
    </row>
    <row r="156" spans="1:8" ht="14.25">
      <c r="A156" s="18" t="s">
        <v>0</v>
      </c>
      <c r="B156" s="19">
        <f>H142</f>
        <v>884217.4700000002</v>
      </c>
      <c r="C156" s="20"/>
      <c r="D156" s="20"/>
      <c r="E156" s="19">
        <v>593779.41</v>
      </c>
      <c r="F156" s="19">
        <v>516762.8099999998</v>
      </c>
      <c r="G156" s="21">
        <f t="shared" si="31"/>
        <v>0.9881234804213561</v>
      </c>
      <c r="H156" s="22">
        <f t="shared" si="32"/>
        <v>961234.0700000005</v>
      </c>
    </row>
    <row r="157" spans="1:8" ht="14.25">
      <c r="A157" s="18" t="s">
        <v>47</v>
      </c>
      <c r="B157" s="19">
        <f aca="true" t="shared" si="33" ref="B157:B163">H143</f>
        <v>1354346.4300000002</v>
      </c>
      <c r="C157" s="20"/>
      <c r="D157" s="20"/>
      <c r="E157" s="19">
        <v>527964.23</v>
      </c>
      <c r="F157" s="19">
        <v>304754.17</v>
      </c>
      <c r="G157" s="21">
        <f t="shared" si="31"/>
        <v>0.5982734349577408</v>
      </c>
      <c r="H157" s="22">
        <f t="shared" si="32"/>
        <v>1577556.4900000002</v>
      </c>
    </row>
    <row r="158" spans="1:8" ht="14.25">
      <c r="A158" s="7" t="s">
        <v>1</v>
      </c>
      <c r="B158" s="19">
        <f t="shared" si="33"/>
        <v>493121.44000000006</v>
      </c>
      <c r="C158" s="5"/>
      <c r="D158" s="5"/>
      <c r="E158" s="19">
        <v>413272.74</v>
      </c>
      <c r="F158" s="19">
        <v>346039.84</v>
      </c>
      <c r="G158" s="21">
        <f t="shared" si="31"/>
        <v>1.002420828300563</v>
      </c>
      <c r="H158" s="22">
        <f t="shared" si="32"/>
        <v>560354.3400000001</v>
      </c>
    </row>
    <row r="159" spans="1:8" ht="14.25">
      <c r="A159" s="7" t="s">
        <v>9</v>
      </c>
      <c r="B159" s="19">
        <f t="shared" si="33"/>
        <v>183870.22999999992</v>
      </c>
      <c r="C159" s="5"/>
      <c r="D159" s="5"/>
      <c r="E159" s="19">
        <v>203473.52</v>
      </c>
      <c r="F159" s="19">
        <v>122975.81</v>
      </c>
      <c r="G159" s="21">
        <f t="shared" si="31"/>
        <v>0.7614962890188036</v>
      </c>
      <c r="H159" s="22">
        <f t="shared" si="32"/>
        <v>264367.9399999999</v>
      </c>
    </row>
    <row r="160" spans="1:8" ht="14.25">
      <c r="A160" s="7" t="s">
        <v>16</v>
      </c>
      <c r="B160" s="19">
        <f t="shared" si="33"/>
        <v>711978.6999999993</v>
      </c>
      <c r="C160" s="5"/>
      <c r="D160" s="5"/>
      <c r="E160" s="19">
        <v>553979.43</v>
      </c>
      <c r="F160" s="19">
        <v>451139.91</v>
      </c>
      <c r="G160" s="21">
        <f t="shared" si="31"/>
        <v>0.9473758383329709</v>
      </c>
      <c r="H160" s="22">
        <f t="shared" si="32"/>
        <v>814818.2199999995</v>
      </c>
    </row>
    <row r="161" spans="1:8" ht="14.25">
      <c r="A161" s="9" t="s">
        <v>33</v>
      </c>
      <c r="B161" s="19">
        <f t="shared" si="33"/>
        <v>1366088.560000001</v>
      </c>
      <c r="C161" s="5"/>
      <c r="D161" s="5"/>
      <c r="E161" s="19">
        <v>569916.44</v>
      </c>
      <c r="F161" s="19">
        <v>428327.7</v>
      </c>
      <c r="G161" s="21">
        <f t="shared" si="31"/>
        <v>0.871862779342402</v>
      </c>
      <c r="H161" s="22">
        <f t="shared" si="32"/>
        <v>1507677.300000001</v>
      </c>
    </row>
    <row r="162" spans="1:8" ht="14.25">
      <c r="A162" s="9" t="s">
        <v>5</v>
      </c>
      <c r="B162" s="19">
        <f t="shared" si="33"/>
        <v>474553.7200000004</v>
      </c>
      <c r="C162" s="5"/>
      <c r="D162" s="5"/>
      <c r="E162" s="19">
        <v>293323.65</v>
      </c>
      <c r="F162" s="19">
        <v>286021.74</v>
      </c>
      <c r="G162" s="21">
        <f t="shared" si="31"/>
        <v>0.954006251534716</v>
      </c>
      <c r="H162" s="22">
        <f t="shared" si="32"/>
        <v>481855.63000000035</v>
      </c>
    </row>
    <row r="163" spans="1:8" ht="15" thickBot="1">
      <c r="A163" s="9" t="s">
        <v>34</v>
      </c>
      <c r="B163" s="43">
        <f t="shared" si="33"/>
        <v>298133.52</v>
      </c>
      <c r="C163" s="11"/>
      <c r="D163" s="11"/>
      <c r="E163" s="43">
        <v>205054.2</v>
      </c>
      <c r="F163" s="43">
        <v>146543.32</v>
      </c>
      <c r="G163" s="44">
        <f t="shared" si="31"/>
        <v>0.8630553481334098</v>
      </c>
      <c r="H163" s="45">
        <f t="shared" si="32"/>
        <v>356644.4</v>
      </c>
    </row>
    <row r="164" spans="1:8" ht="24.75" customHeight="1" thickBot="1">
      <c r="A164" s="14" t="s">
        <v>13</v>
      </c>
      <c r="B164" s="15">
        <f>SUM(B153:B163)</f>
        <v>10180167.55</v>
      </c>
      <c r="C164" s="15">
        <f>SUM(C153:C163)</f>
        <v>0</v>
      </c>
      <c r="D164" s="15">
        <f>SUM(D153:D163)</f>
        <v>0</v>
      </c>
      <c r="E164" s="15">
        <f>SUM(E153:E163)</f>
        <v>5391956.150000001</v>
      </c>
      <c r="F164" s="15">
        <f>SUM(F153:F163)</f>
        <v>4296850.86</v>
      </c>
      <c r="G164" s="16">
        <f t="shared" si="31"/>
        <v>0.9089405405268424</v>
      </c>
      <c r="H164" s="17">
        <f>SUM(H153:H163)</f>
        <v>11275272.840000002</v>
      </c>
    </row>
    <row r="165" ht="15" thickBot="1"/>
    <row r="166" spans="1:8" s="2" customFormat="1" ht="32.25" customHeight="1" thickBot="1">
      <c r="A166" s="23" t="s">
        <v>46</v>
      </c>
      <c r="B166" s="24" t="s">
        <v>10</v>
      </c>
      <c r="C166" s="25" t="s">
        <v>6</v>
      </c>
      <c r="D166" s="25" t="s">
        <v>7</v>
      </c>
      <c r="E166" s="24" t="s">
        <v>6</v>
      </c>
      <c r="F166" s="24" t="s">
        <v>8</v>
      </c>
      <c r="G166" s="24" t="s">
        <v>12</v>
      </c>
      <c r="H166" s="26" t="s">
        <v>11</v>
      </c>
    </row>
    <row r="167" spans="1:8" ht="14.25">
      <c r="A167" s="46" t="s">
        <v>32</v>
      </c>
      <c r="B167" s="47">
        <f>H153</f>
        <v>776656.3599999998</v>
      </c>
      <c r="C167" s="48"/>
      <c r="D167" s="48"/>
      <c r="E167" s="47">
        <v>409534.35</v>
      </c>
      <c r="F167" s="47">
        <v>432725.32</v>
      </c>
      <c r="G167" s="49">
        <f aca="true" t="shared" si="34" ref="G167:G178">F167/E153</f>
        <v>1.05744919470193</v>
      </c>
      <c r="H167" s="50">
        <f>B167+E167-F167</f>
        <v>753465.3899999997</v>
      </c>
    </row>
    <row r="168" spans="1:8" ht="14.25">
      <c r="A168" s="7" t="s">
        <v>2</v>
      </c>
      <c r="B168" s="19">
        <f>H154</f>
        <v>1373243.1100000013</v>
      </c>
      <c r="C168" s="5"/>
      <c r="D168" s="5"/>
      <c r="E168" s="4">
        <v>864738.82</v>
      </c>
      <c r="F168" s="4">
        <v>859417.33</v>
      </c>
      <c r="G168" s="21">
        <f t="shared" si="34"/>
        <v>1.0748412208629352</v>
      </c>
      <c r="H168" s="22">
        <f aca="true" t="shared" si="35" ref="H168:H177">B168+E168-F168</f>
        <v>1378564.600000001</v>
      </c>
    </row>
    <row r="169" spans="1:8" ht="15" thickBot="1">
      <c r="A169" s="39" t="s">
        <v>3</v>
      </c>
      <c r="B169" s="55">
        <f>H155</f>
        <v>2600864.979999999</v>
      </c>
      <c r="C169" s="52"/>
      <c r="D169" s="52"/>
      <c r="E169" s="51">
        <v>853836.79</v>
      </c>
      <c r="F169" s="51">
        <v>732375.39</v>
      </c>
      <c r="G169" s="53">
        <f t="shared" si="34"/>
        <v>0.8905339853548443</v>
      </c>
      <c r="H169" s="56">
        <f t="shared" si="35"/>
        <v>2722326.379999999</v>
      </c>
    </row>
    <row r="170" spans="1:8" ht="14.25">
      <c r="A170" s="18" t="s">
        <v>0</v>
      </c>
      <c r="B170" s="19">
        <f>H156</f>
        <v>961234.0700000005</v>
      </c>
      <c r="C170" s="20"/>
      <c r="D170" s="20"/>
      <c r="E170" s="19">
        <v>602673.35</v>
      </c>
      <c r="F170" s="19">
        <v>709507.75</v>
      </c>
      <c r="G170" s="21">
        <f t="shared" si="34"/>
        <v>1.1949012344500123</v>
      </c>
      <c r="H170" s="22">
        <f t="shared" si="35"/>
        <v>854399.6700000004</v>
      </c>
    </row>
    <row r="171" spans="1:8" ht="14.25">
      <c r="A171" s="18" t="s">
        <v>47</v>
      </c>
      <c r="B171" s="19">
        <f aca="true" t="shared" si="36" ref="B171:B177">H157</f>
        <v>1577556.4900000002</v>
      </c>
      <c r="C171" s="20"/>
      <c r="D171" s="20"/>
      <c r="E171" s="19">
        <v>556120.89</v>
      </c>
      <c r="F171" s="19">
        <v>496006.47</v>
      </c>
      <c r="G171" s="21">
        <f t="shared" si="34"/>
        <v>0.9394698387047925</v>
      </c>
      <c r="H171" s="22">
        <f t="shared" si="35"/>
        <v>1637670.9100000004</v>
      </c>
    </row>
    <row r="172" spans="1:8" ht="14.25">
      <c r="A172" s="7" t="s">
        <v>1</v>
      </c>
      <c r="B172" s="19">
        <f t="shared" si="36"/>
        <v>560354.3400000001</v>
      </c>
      <c r="C172" s="5"/>
      <c r="D172" s="5"/>
      <c r="E172" s="4">
        <v>414493.24</v>
      </c>
      <c r="F172" s="4">
        <v>390230.08</v>
      </c>
      <c r="G172" s="21">
        <f t="shared" si="34"/>
        <v>0.9442434553026653</v>
      </c>
      <c r="H172" s="22">
        <f t="shared" si="35"/>
        <v>584617.5</v>
      </c>
    </row>
    <row r="173" spans="1:8" ht="14.25">
      <c r="A173" s="7" t="s">
        <v>9</v>
      </c>
      <c r="B173" s="19">
        <f t="shared" si="36"/>
        <v>264367.9399999999</v>
      </c>
      <c r="C173" s="5"/>
      <c r="D173" s="5"/>
      <c r="E173" s="4">
        <v>210598.59</v>
      </c>
      <c r="F173" s="4">
        <v>175070.78</v>
      </c>
      <c r="G173" s="21">
        <f t="shared" si="34"/>
        <v>0.8604106323024244</v>
      </c>
      <c r="H173" s="22">
        <f t="shared" si="35"/>
        <v>299895.7499999999</v>
      </c>
    </row>
    <row r="174" spans="1:8" ht="14.25">
      <c r="A174" s="7" t="s">
        <v>16</v>
      </c>
      <c r="B174" s="19">
        <f t="shared" si="36"/>
        <v>814818.2199999995</v>
      </c>
      <c r="C174" s="5"/>
      <c r="D174" s="5"/>
      <c r="E174" s="4">
        <v>589403.09</v>
      </c>
      <c r="F174" s="4">
        <v>526968.57</v>
      </c>
      <c r="G174" s="21">
        <f t="shared" si="34"/>
        <v>0.9512421246398984</v>
      </c>
      <c r="H174" s="22">
        <f t="shared" si="35"/>
        <v>877252.7399999996</v>
      </c>
    </row>
    <row r="175" spans="1:8" ht="14.25">
      <c r="A175" s="9" t="s">
        <v>33</v>
      </c>
      <c r="B175" s="19">
        <f t="shared" si="36"/>
        <v>1507677.300000001</v>
      </c>
      <c r="C175" s="5"/>
      <c r="D175" s="5"/>
      <c r="E175" s="4">
        <v>619814.12</v>
      </c>
      <c r="F175" s="4">
        <v>466138.37</v>
      </c>
      <c r="G175" s="21">
        <f t="shared" si="34"/>
        <v>0.8179065162605241</v>
      </c>
      <c r="H175" s="22">
        <f t="shared" si="35"/>
        <v>1661353.0500000007</v>
      </c>
    </row>
    <row r="176" spans="1:8" ht="14.25">
      <c r="A176" s="9" t="s">
        <v>5</v>
      </c>
      <c r="B176" s="19">
        <f t="shared" si="36"/>
        <v>481855.63000000035</v>
      </c>
      <c r="C176" s="5"/>
      <c r="D176" s="5"/>
      <c r="E176" s="4">
        <v>363425.04</v>
      </c>
      <c r="F176" s="4">
        <v>342574.09</v>
      </c>
      <c r="G176" s="21">
        <f t="shared" si="34"/>
        <v>1.1679047700381473</v>
      </c>
      <c r="H176" s="22">
        <f t="shared" si="35"/>
        <v>502706.58000000037</v>
      </c>
    </row>
    <row r="177" spans="1:8" ht="15" thickBot="1">
      <c r="A177" s="9" t="s">
        <v>34</v>
      </c>
      <c r="B177" s="43">
        <f t="shared" si="36"/>
        <v>356644.4</v>
      </c>
      <c r="C177" s="11"/>
      <c r="D177" s="11"/>
      <c r="E177" s="10">
        <v>215407.14</v>
      </c>
      <c r="F177" s="10">
        <v>218962.48</v>
      </c>
      <c r="G177" s="44">
        <f t="shared" si="34"/>
        <v>1.0678273354069314</v>
      </c>
      <c r="H177" s="45">
        <f t="shared" si="35"/>
        <v>353089.06000000006</v>
      </c>
    </row>
    <row r="178" spans="1:8" ht="24.75" customHeight="1" thickBot="1">
      <c r="A178" s="14" t="s">
        <v>13</v>
      </c>
      <c r="B178" s="15">
        <f>SUM(B167:B177)</f>
        <v>11275272.840000002</v>
      </c>
      <c r="C178" s="15">
        <f>SUM(C167:C177)</f>
        <v>0</v>
      </c>
      <c r="D178" s="15">
        <f>SUM(D167:D177)</f>
        <v>0</v>
      </c>
      <c r="E178" s="15">
        <f>SUM(E167:E177)</f>
        <v>5700045.42</v>
      </c>
      <c r="F178" s="15">
        <f>SUM(F167:F177)</f>
        <v>5349976.63</v>
      </c>
      <c r="G178" s="16">
        <f t="shared" si="34"/>
        <v>0.9922144173965507</v>
      </c>
      <c r="H178" s="17">
        <f>SUM(H167:H177)</f>
        <v>11625341.63</v>
      </c>
    </row>
  </sheetData>
  <sheetProtection/>
  <mergeCells count="1">
    <mergeCell ref="A13:H13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PageLayoutView="0" workbookViewId="0" topLeftCell="A123">
      <selection activeCell="A1" sqref="A1:IV1"/>
    </sheetView>
  </sheetViews>
  <sheetFormatPr defaultColWidth="9.140625" defaultRowHeight="15" outlineLevelRow="1"/>
  <cols>
    <col min="1" max="1" width="15.7109375" style="1" customWidth="1"/>
    <col min="2" max="2" width="14.7109375" style="1" customWidth="1"/>
    <col min="3" max="3" width="13.00390625" style="3" hidden="1" customWidth="1"/>
    <col min="4" max="4" width="11.28125" style="3" hidden="1" customWidth="1"/>
    <col min="5" max="5" width="13.7109375" style="1" customWidth="1"/>
    <col min="6" max="6" width="11.8515625" style="1" customWidth="1"/>
    <col min="7" max="7" width="13.7109375" style="1" customWidth="1"/>
    <col min="8" max="8" width="15.8515625" style="1" customWidth="1"/>
    <col min="9" max="9" width="9.140625" style="1" customWidth="1"/>
    <col min="10" max="10" width="13.140625" style="1" customWidth="1"/>
    <col min="11" max="11" width="9.28125" style="1" customWidth="1"/>
    <col min="12" max="12" width="14.140625" style="1" customWidth="1"/>
    <col min="13" max="16384" width="9.140625" style="1" customWidth="1"/>
  </cols>
  <sheetData>
    <row r="1" spans="1:8" ht="31.5" customHeight="1" thickBot="1">
      <c r="A1" s="256" t="s">
        <v>14</v>
      </c>
      <c r="B1" s="256"/>
      <c r="C1" s="256"/>
      <c r="D1" s="256"/>
      <c r="E1" s="256"/>
      <c r="F1" s="256"/>
      <c r="G1" s="256"/>
      <c r="H1" s="256"/>
    </row>
    <row r="2" spans="1:8" s="2" customFormat="1" ht="38.25" customHeight="1" hidden="1" outlineLevel="1">
      <c r="A2" s="32" t="s">
        <v>29</v>
      </c>
      <c r="B2" s="27" t="s">
        <v>10</v>
      </c>
      <c r="C2" s="28" t="s">
        <v>6</v>
      </c>
      <c r="D2" s="28" t="s">
        <v>7</v>
      </c>
      <c r="E2" s="27" t="s">
        <v>6</v>
      </c>
      <c r="F2" s="27" t="s">
        <v>8</v>
      </c>
      <c r="G2" s="27" t="s">
        <v>12</v>
      </c>
      <c r="H2" s="29" t="s">
        <v>11</v>
      </c>
    </row>
    <row r="3" spans="1:8" ht="15" hidden="1" outlineLevel="1" thickBot="1">
      <c r="A3" s="7" t="s">
        <v>0</v>
      </c>
      <c r="B3" s="4">
        <f>'2012'!B113</f>
        <v>1033156.9900000002</v>
      </c>
      <c r="C3" s="4">
        <f>'2012'!C113</f>
        <v>0</v>
      </c>
      <c r="D3" s="4">
        <f>'2012'!D113</f>
        <v>0</v>
      </c>
      <c r="E3" s="4">
        <f>'2012'!E113</f>
        <v>613226.13</v>
      </c>
      <c r="F3" s="4">
        <f>'2012'!F113</f>
        <v>483601.14</v>
      </c>
      <c r="G3" s="4">
        <f>'2012'!G113</f>
        <v>0.894805135547671</v>
      </c>
      <c r="H3" s="4">
        <f>'2012'!H113</f>
        <v>1162781.98</v>
      </c>
    </row>
    <row r="4" spans="1:8" ht="15" hidden="1" outlineLevel="1" thickBot="1">
      <c r="A4" s="7" t="s">
        <v>1</v>
      </c>
      <c r="B4" s="4">
        <f>'2012'!B114</f>
        <v>514835.78</v>
      </c>
      <c r="C4" s="4">
        <f>'2012'!C114</f>
        <v>0</v>
      </c>
      <c r="D4" s="4">
        <f>'2012'!D114</f>
        <v>0</v>
      </c>
      <c r="E4" s="4">
        <f>'2012'!E114</f>
        <v>417008.94</v>
      </c>
      <c r="F4" s="4">
        <f>'2012'!F114</f>
        <v>338703.57</v>
      </c>
      <c r="G4" s="4">
        <f>'2012'!G114</f>
        <v>1.0203194153531963</v>
      </c>
      <c r="H4" s="4">
        <f>'2012'!H114</f>
        <v>593141.1499999999</v>
      </c>
    </row>
    <row r="5" spans="1:8" ht="15" hidden="1" outlineLevel="1" thickBot="1">
      <c r="A5" s="7" t="s">
        <v>2</v>
      </c>
      <c r="B5" s="4">
        <f>'2012'!B115</f>
        <v>1125682.6300000013</v>
      </c>
      <c r="C5" s="4">
        <f>'2012'!C115</f>
        <v>0</v>
      </c>
      <c r="D5" s="4">
        <f>'2012'!D115</f>
        <v>0</v>
      </c>
      <c r="E5" s="4">
        <f>'2012'!E115</f>
        <v>913367.3200000001</v>
      </c>
      <c r="F5" s="4">
        <f>'2012'!F115</f>
        <v>583247.24</v>
      </c>
      <c r="G5" s="4">
        <f>'2012'!G115</f>
        <v>0.9176014249359543</v>
      </c>
      <c r="H5" s="4">
        <f>'2012'!H115</f>
        <v>1455802.7100000014</v>
      </c>
    </row>
    <row r="6" spans="1:8" ht="15" hidden="1" outlineLevel="1" thickBot="1">
      <c r="A6" s="7" t="s">
        <v>3</v>
      </c>
      <c r="B6" s="4">
        <f>'2012'!B116</f>
        <v>2631398.2099999995</v>
      </c>
      <c r="C6" s="4">
        <f>'2012'!C116</f>
        <v>0</v>
      </c>
      <c r="D6" s="4">
        <f>'2012'!D116</f>
        <v>0</v>
      </c>
      <c r="E6" s="4">
        <f>'2012'!E116</f>
        <v>895304.71</v>
      </c>
      <c r="F6" s="4">
        <f>'2012'!F116</f>
        <v>553636.83</v>
      </c>
      <c r="G6" s="4">
        <f>'2012'!G116</f>
        <v>0.8693619890068512</v>
      </c>
      <c r="H6" s="4">
        <f>'2012'!H116</f>
        <v>2973066.0899999994</v>
      </c>
    </row>
    <row r="7" spans="1:8" ht="15" hidden="1" outlineLevel="1" thickBot="1">
      <c r="A7" s="7" t="s">
        <v>9</v>
      </c>
      <c r="B7" s="4">
        <f>'2012'!B117</f>
        <v>264818.8899999999</v>
      </c>
      <c r="C7" s="4">
        <f>'2012'!C117</f>
        <v>0</v>
      </c>
      <c r="D7" s="4">
        <f>'2012'!D117</f>
        <v>0</v>
      </c>
      <c r="E7" s="4">
        <f>'2012'!E117</f>
        <v>206624.28</v>
      </c>
      <c r="F7" s="4">
        <f>'2012'!F117</f>
        <v>152934.62</v>
      </c>
      <c r="G7" s="4">
        <f>'2012'!G117</f>
        <v>0.7895631302039224</v>
      </c>
      <c r="H7" s="4">
        <f>'2012'!H117</f>
        <v>318508.54999999993</v>
      </c>
    </row>
    <row r="8" spans="1:8" ht="15" hidden="1" outlineLevel="1" thickBot="1">
      <c r="A8" s="7" t="s">
        <v>4</v>
      </c>
      <c r="B8" s="4">
        <f>'2012'!B118</f>
        <v>908385.3899999997</v>
      </c>
      <c r="C8" s="4">
        <f>'2012'!C118</f>
        <v>0</v>
      </c>
      <c r="D8" s="4">
        <f>'2012'!D118</f>
        <v>0</v>
      </c>
      <c r="E8" s="4">
        <f>'2012'!E118</f>
        <v>624940.48</v>
      </c>
      <c r="F8" s="4">
        <f>'2012'!F118</f>
        <v>443981.06</v>
      </c>
      <c r="G8" s="4">
        <f>'2012'!G118</f>
        <v>0.9175570984077535</v>
      </c>
      <c r="H8" s="4">
        <f>'2012'!H118</f>
        <v>1089344.8099999996</v>
      </c>
    </row>
    <row r="9" spans="1:8" ht="15" hidden="1" outlineLevel="1" thickBot="1">
      <c r="A9" s="7" t="s">
        <v>5</v>
      </c>
      <c r="B9" s="4">
        <f>'2012'!B119</f>
        <v>432053.6900000001</v>
      </c>
      <c r="C9" s="4">
        <f>'2012'!C119</f>
        <v>0</v>
      </c>
      <c r="D9" s="4">
        <f>'2012'!D119</f>
        <v>0</v>
      </c>
      <c r="E9" s="4">
        <f>'2012'!E119</f>
        <v>362648.62000000005</v>
      </c>
      <c r="F9" s="4">
        <f>'2012'!F119</f>
        <v>280002.5</v>
      </c>
      <c r="G9" s="4">
        <f>'2012'!G119</f>
        <v>0.9949292462383837</v>
      </c>
      <c r="H9" s="4">
        <f>'2012'!H119</f>
        <v>514699.8100000002</v>
      </c>
    </row>
    <row r="10" spans="1:8" ht="15" hidden="1" outlineLevel="1" thickBot="1">
      <c r="A10" s="39" t="s">
        <v>13</v>
      </c>
      <c r="B10" s="4">
        <f>'2012'!B120</f>
        <v>6910331.580000001</v>
      </c>
      <c r="C10" s="4">
        <f>'2012'!C120</f>
        <v>0</v>
      </c>
      <c r="D10" s="4">
        <f>'2012'!D120</f>
        <v>0</v>
      </c>
      <c r="E10" s="4">
        <f>'2012'!E120</f>
        <v>4033120.48</v>
      </c>
      <c r="F10" s="4">
        <f>'2012'!F120</f>
        <v>2836106.96</v>
      </c>
      <c r="G10" s="4">
        <f>'2012'!G120</f>
        <v>0.9137345817131747</v>
      </c>
      <c r="H10" s="4">
        <f>'2012'!H120</f>
        <v>8107345.100000001</v>
      </c>
    </row>
    <row r="11" spans="1:8" ht="6" customHeight="1" hidden="1" collapsed="1" thickBot="1">
      <c r="A11" s="38"/>
      <c r="B11" s="38"/>
      <c r="C11" s="38"/>
      <c r="D11" s="38"/>
      <c r="E11" s="38"/>
      <c r="F11" s="38"/>
      <c r="G11" s="38"/>
      <c r="H11" s="38"/>
    </row>
    <row r="12" spans="1:8" s="2" customFormat="1" ht="66" customHeight="1" thickBot="1">
      <c r="A12" s="23" t="s">
        <v>30</v>
      </c>
      <c r="B12" s="24" t="s">
        <v>10</v>
      </c>
      <c r="C12" s="25" t="s">
        <v>6</v>
      </c>
      <c r="D12" s="25" t="s">
        <v>7</v>
      </c>
      <c r="E12" s="24" t="s">
        <v>6</v>
      </c>
      <c r="F12" s="24" t="s">
        <v>8</v>
      </c>
      <c r="G12" s="24" t="s">
        <v>15</v>
      </c>
      <c r="H12" s="26" t="s">
        <v>11</v>
      </c>
    </row>
    <row r="13" spans="1:8" ht="14.25">
      <c r="A13" s="18" t="s">
        <v>0</v>
      </c>
      <c r="B13" s="19">
        <f aca="true" t="shared" si="0" ref="B13:B19">H3</f>
        <v>1162781.98</v>
      </c>
      <c r="C13" s="20">
        <v>315255.4</v>
      </c>
      <c r="D13" s="20">
        <v>21168.62</v>
      </c>
      <c r="E13" s="19">
        <f>614637.73+6097.93</f>
        <v>620735.66</v>
      </c>
      <c r="F13" s="19">
        <v>462306.84</v>
      </c>
      <c r="G13" s="6">
        <f aca="true" t="shared" si="1" ref="G13:G20">F13/E3</f>
        <v>0.7538929236430287</v>
      </c>
      <c r="H13" s="22">
        <f aca="true" t="shared" si="2" ref="H13:H20">B13+E13-F13</f>
        <v>1321210.8</v>
      </c>
    </row>
    <row r="14" spans="1:8" ht="14.25">
      <c r="A14" s="7" t="s">
        <v>1</v>
      </c>
      <c r="B14" s="19">
        <f t="shared" si="0"/>
        <v>593141.1499999999</v>
      </c>
      <c r="C14" s="5">
        <v>159581.76</v>
      </c>
      <c r="D14" s="5">
        <v>-13954.58</v>
      </c>
      <c r="E14" s="4">
        <f>386027.42-42183.46</f>
        <v>343843.95999999996</v>
      </c>
      <c r="F14" s="4">
        <v>346621.87</v>
      </c>
      <c r="G14" s="6">
        <f t="shared" si="1"/>
        <v>0.831209685816328</v>
      </c>
      <c r="H14" s="8">
        <f t="shared" si="2"/>
        <v>590363.2399999999</v>
      </c>
    </row>
    <row r="15" spans="1:8" ht="14.25">
      <c r="A15" s="7" t="s">
        <v>2</v>
      </c>
      <c r="B15" s="19">
        <f t="shared" si="0"/>
        <v>1455802.7100000014</v>
      </c>
      <c r="C15" s="5">
        <v>503619.8</v>
      </c>
      <c r="D15" s="5">
        <v>-13777.93</v>
      </c>
      <c r="E15" s="4">
        <f>854931.63-78450.49</f>
        <v>776481.14</v>
      </c>
      <c r="F15" s="4">
        <v>895207.94</v>
      </c>
      <c r="G15" s="6">
        <f t="shared" si="1"/>
        <v>0.9801182069881808</v>
      </c>
      <c r="H15" s="8">
        <f t="shared" si="2"/>
        <v>1337075.9100000015</v>
      </c>
    </row>
    <row r="16" spans="1:8" ht="14.25">
      <c r="A16" s="7" t="s">
        <v>3</v>
      </c>
      <c r="B16" s="19">
        <f t="shared" si="0"/>
        <v>2973066.0899999994</v>
      </c>
      <c r="C16" s="5">
        <v>411133.3</v>
      </c>
      <c r="D16" s="5">
        <v>-36.02</v>
      </c>
      <c r="E16" s="4">
        <f>819321.82-45561.17</f>
        <v>773760.6499999999</v>
      </c>
      <c r="F16" s="4">
        <f>735726.7</f>
        <v>735726.7</v>
      </c>
      <c r="G16" s="6">
        <f t="shared" si="1"/>
        <v>0.821761230319005</v>
      </c>
      <c r="H16" s="8">
        <f t="shared" si="2"/>
        <v>3011100.039999999</v>
      </c>
    </row>
    <row r="17" spans="1:8" ht="14.25">
      <c r="A17" s="7" t="s">
        <v>9</v>
      </c>
      <c r="B17" s="19">
        <f t="shared" si="0"/>
        <v>318508.54999999993</v>
      </c>
      <c r="C17" s="5">
        <v>106774.84</v>
      </c>
      <c r="D17" s="5">
        <v>-2017.56</v>
      </c>
      <c r="E17" s="4">
        <f>205467.76-12334.23</f>
        <v>193133.53</v>
      </c>
      <c r="F17" s="4">
        <v>150318.05</v>
      </c>
      <c r="G17" s="6">
        <f t="shared" si="1"/>
        <v>0.7274946100235654</v>
      </c>
      <c r="H17" s="8">
        <f t="shared" si="2"/>
        <v>361324.02999999997</v>
      </c>
    </row>
    <row r="18" spans="1:8" ht="14.25">
      <c r="A18" s="7" t="s">
        <v>16</v>
      </c>
      <c r="B18" s="19">
        <f t="shared" si="0"/>
        <v>1089344.8099999996</v>
      </c>
      <c r="C18" s="5">
        <v>290319.54</v>
      </c>
      <c r="D18" s="5">
        <v>8642.01</v>
      </c>
      <c r="E18" s="4">
        <f>563048.69-6914.75</f>
        <v>556133.94</v>
      </c>
      <c r="F18" s="4">
        <v>448902.05</v>
      </c>
      <c r="G18" s="6">
        <f t="shared" si="1"/>
        <v>0.7183116862585057</v>
      </c>
      <c r="H18" s="8">
        <f t="shared" si="2"/>
        <v>1196576.6999999995</v>
      </c>
    </row>
    <row r="19" spans="1:8" ht="15" thickBot="1">
      <c r="A19" s="9" t="s">
        <v>5</v>
      </c>
      <c r="B19" s="19">
        <f t="shared" si="0"/>
        <v>514699.8100000002</v>
      </c>
      <c r="C19" s="11"/>
      <c r="D19" s="11"/>
      <c r="E19" s="10">
        <f>342781.83-51449.36</f>
        <v>291332.47000000003</v>
      </c>
      <c r="F19" s="10">
        <v>305315.08</v>
      </c>
      <c r="G19" s="12">
        <f t="shared" si="1"/>
        <v>0.8419033277997858</v>
      </c>
      <c r="H19" s="13">
        <f t="shared" si="2"/>
        <v>500717.20000000024</v>
      </c>
    </row>
    <row r="20" spans="1:8" ht="36" customHeight="1" thickBot="1">
      <c r="A20" s="14" t="s">
        <v>13</v>
      </c>
      <c r="B20" s="15">
        <f>SUM(B13:B19)</f>
        <v>8107345.100000001</v>
      </c>
      <c r="C20" s="15">
        <f>SUM(C13:C19)</f>
        <v>1786684.6400000001</v>
      </c>
      <c r="D20" s="15">
        <f>SUM(D13:D19)</f>
        <v>24.539999999999054</v>
      </c>
      <c r="E20" s="15">
        <f>SUM(E13:E19)</f>
        <v>3555421.35</v>
      </c>
      <c r="F20" s="15">
        <f>SUM(F13:F19)</f>
        <v>3344398.5299999993</v>
      </c>
      <c r="G20" s="16">
        <f t="shared" si="1"/>
        <v>0.8292334797794088</v>
      </c>
      <c r="H20" s="17">
        <f t="shared" si="2"/>
        <v>8318367.920000002</v>
      </c>
    </row>
    <row r="21" ht="15" thickBot="1"/>
    <row r="22" spans="1:8" s="2" customFormat="1" ht="70.5" customHeight="1">
      <c r="A22" s="32" t="s">
        <v>18</v>
      </c>
      <c r="B22" s="27" t="s">
        <v>10</v>
      </c>
      <c r="C22" s="28" t="s">
        <v>6</v>
      </c>
      <c r="D22" s="28" t="s">
        <v>7</v>
      </c>
      <c r="E22" s="27" t="s">
        <v>6</v>
      </c>
      <c r="F22" s="27" t="s">
        <v>8</v>
      </c>
      <c r="G22" s="27" t="s">
        <v>15</v>
      </c>
      <c r="H22" s="29" t="s">
        <v>11</v>
      </c>
    </row>
    <row r="23" spans="1:8" ht="14.25">
      <c r="A23" s="7" t="s">
        <v>0</v>
      </c>
      <c r="B23" s="4">
        <f aca="true" t="shared" si="3" ref="B23:B29">H13</f>
        <v>1321210.8</v>
      </c>
      <c r="C23" s="5">
        <v>328787.89</v>
      </c>
      <c r="D23" s="5">
        <v>6377.34</v>
      </c>
      <c r="E23" s="4">
        <v>577497.16</v>
      </c>
      <c r="F23" s="4">
        <v>726985.31</v>
      </c>
      <c r="G23" s="6">
        <f aca="true" t="shared" si="4" ref="G23:G30">F23/E13</f>
        <v>1.1711673049362108</v>
      </c>
      <c r="H23" s="8">
        <f aca="true" t="shared" si="5" ref="H23:H30">B23+E23-F23</f>
        <v>1171722.65</v>
      </c>
    </row>
    <row r="24" spans="1:8" ht="14.25">
      <c r="A24" s="7" t="s">
        <v>1</v>
      </c>
      <c r="B24" s="4">
        <f t="shared" si="3"/>
        <v>590363.2399999999</v>
      </c>
      <c r="C24" s="5">
        <v>173321.68</v>
      </c>
      <c r="D24" s="5">
        <v>-4185.82</v>
      </c>
      <c r="E24" s="4">
        <v>393640.62</v>
      </c>
      <c r="F24" s="4">
        <v>374489.3</v>
      </c>
      <c r="G24" s="6">
        <f t="shared" si="4"/>
        <v>1.0891257185381416</v>
      </c>
      <c r="H24" s="8">
        <f t="shared" si="5"/>
        <v>609514.5599999998</v>
      </c>
    </row>
    <row r="25" spans="1:8" ht="14.25">
      <c r="A25" s="7" t="s">
        <v>2</v>
      </c>
      <c r="B25" s="4">
        <f t="shared" si="3"/>
        <v>1337075.9100000015</v>
      </c>
      <c r="C25" s="5">
        <v>511856.79</v>
      </c>
      <c r="D25" s="5">
        <v>-16525.52</v>
      </c>
      <c r="E25" s="4">
        <v>834387.66</v>
      </c>
      <c r="F25" s="4">
        <v>743941</v>
      </c>
      <c r="G25" s="6">
        <f t="shared" si="4"/>
        <v>0.9580928134326611</v>
      </c>
      <c r="H25" s="8">
        <f t="shared" si="5"/>
        <v>1427522.5700000017</v>
      </c>
    </row>
    <row r="26" spans="1:8" ht="14.25">
      <c r="A26" s="7" t="s">
        <v>3</v>
      </c>
      <c r="B26" s="4">
        <f t="shared" si="3"/>
        <v>3011100.039999999</v>
      </c>
      <c r="C26" s="5">
        <v>408534.09</v>
      </c>
      <c r="D26" s="5">
        <v>9753.82</v>
      </c>
      <c r="E26" s="4">
        <v>699666.76</v>
      </c>
      <c r="F26" s="4">
        <v>888029.68</v>
      </c>
      <c r="G26" s="6">
        <f t="shared" si="4"/>
        <v>1.1476800739350084</v>
      </c>
      <c r="H26" s="8">
        <f t="shared" si="5"/>
        <v>2822737.1199999987</v>
      </c>
    </row>
    <row r="27" spans="1:8" ht="14.25">
      <c r="A27" s="7" t="s">
        <v>9</v>
      </c>
      <c r="B27" s="4">
        <f t="shared" si="3"/>
        <v>361324.02999999997</v>
      </c>
      <c r="C27" s="5">
        <v>103638.19</v>
      </c>
      <c r="D27" s="5">
        <v>1052.35</v>
      </c>
      <c r="E27" s="4">
        <v>213038.84</v>
      </c>
      <c r="F27" s="4">
        <v>223714.12</v>
      </c>
      <c r="G27" s="6">
        <f t="shared" si="4"/>
        <v>1.158339103520761</v>
      </c>
      <c r="H27" s="8">
        <f t="shared" si="5"/>
        <v>350648.75</v>
      </c>
    </row>
    <row r="28" spans="1:8" ht="14.25">
      <c r="A28" s="7" t="s">
        <v>16</v>
      </c>
      <c r="B28" s="4">
        <f t="shared" si="3"/>
        <v>1196576.6999999995</v>
      </c>
      <c r="C28" s="5">
        <v>293319.65</v>
      </c>
      <c r="D28" s="5">
        <v>14979.74</v>
      </c>
      <c r="E28" s="4">
        <v>566103.6499999999</v>
      </c>
      <c r="F28" s="4">
        <v>518226.77</v>
      </c>
      <c r="G28" s="6">
        <f t="shared" si="4"/>
        <v>0.9318380568537141</v>
      </c>
      <c r="H28" s="8">
        <f t="shared" si="5"/>
        <v>1244453.5799999994</v>
      </c>
    </row>
    <row r="29" spans="1:8" ht="15" thickBot="1">
      <c r="A29" s="9" t="s">
        <v>5</v>
      </c>
      <c r="B29" s="10">
        <f t="shared" si="3"/>
        <v>500717.20000000024</v>
      </c>
      <c r="C29" s="11">
        <v>73357.72</v>
      </c>
      <c r="D29" s="11">
        <v>0</v>
      </c>
      <c r="E29" s="10">
        <v>318341.11</v>
      </c>
      <c r="F29" s="10">
        <v>287386.58</v>
      </c>
      <c r="G29" s="12">
        <f t="shared" si="4"/>
        <v>0.986455715011787</v>
      </c>
      <c r="H29" s="13">
        <f t="shared" si="5"/>
        <v>531671.7300000002</v>
      </c>
    </row>
    <row r="30" spans="1:8" ht="19.5" customHeight="1" thickBot="1">
      <c r="A30" s="14" t="s">
        <v>13</v>
      </c>
      <c r="B30" s="15">
        <f>SUM(B23:B29)</f>
        <v>8318367.92</v>
      </c>
      <c r="C30" s="15">
        <f>SUM(C23:C29)</f>
        <v>1892816.01</v>
      </c>
      <c r="D30" s="15">
        <f>SUM(D23:D29)</f>
        <v>11451.91</v>
      </c>
      <c r="E30" s="15">
        <f>SUM(E23:E29)</f>
        <v>3602675.8</v>
      </c>
      <c r="F30" s="15">
        <f>SUM(F23:F29)</f>
        <v>3762772.7600000002</v>
      </c>
      <c r="G30" s="16">
        <f t="shared" si="4"/>
        <v>1.0583197853610233</v>
      </c>
      <c r="H30" s="17">
        <f t="shared" si="5"/>
        <v>8158270.959999999</v>
      </c>
    </row>
    <row r="31" spans="1:8" ht="19.5" customHeight="1" thickBot="1">
      <c r="A31" s="256"/>
      <c r="B31" s="256"/>
      <c r="C31" s="256"/>
      <c r="D31" s="256"/>
      <c r="E31" s="256"/>
      <c r="F31" s="256"/>
      <c r="G31" s="256"/>
      <c r="H31" s="256"/>
    </row>
    <row r="32" spans="1:8" s="2" customFormat="1" ht="60.75" customHeight="1">
      <c r="A32" s="30" t="s">
        <v>19</v>
      </c>
      <c r="B32" s="27" t="s">
        <v>10</v>
      </c>
      <c r="C32" s="28" t="s">
        <v>6</v>
      </c>
      <c r="D32" s="28" t="s">
        <v>7</v>
      </c>
      <c r="E32" s="27" t="s">
        <v>6</v>
      </c>
      <c r="F32" s="27" t="s">
        <v>8</v>
      </c>
      <c r="G32" s="27" t="s">
        <v>15</v>
      </c>
      <c r="H32" s="29" t="s">
        <v>11</v>
      </c>
    </row>
    <row r="33" spans="1:8" ht="14.25">
      <c r="A33" s="7" t="s">
        <v>0</v>
      </c>
      <c r="B33" s="4">
        <f aca="true" t="shared" si="6" ref="B33:B39">H23</f>
        <v>1171722.65</v>
      </c>
      <c r="C33" s="5">
        <v>330501.53</v>
      </c>
      <c r="D33" s="5">
        <v>-3103.32</v>
      </c>
      <c r="E33" s="4">
        <v>500953.7</v>
      </c>
      <c r="F33" s="4">
        <v>669433.89</v>
      </c>
      <c r="G33" s="6">
        <f aca="true" t="shared" si="7" ref="G33:G40">F33/E23</f>
        <v>1.1591985837644638</v>
      </c>
      <c r="H33" s="8">
        <f aca="true" t="shared" si="8" ref="H33:H40">B33+E33-F33</f>
        <v>1003242.4599999998</v>
      </c>
    </row>
    <row r="34" spans="1:8" ht="14.25">
      <c r="A34" s="7" t="s">
        <v>1</v>
      </c>
      <c r="B34" s="4">
        <f t="shared" si="6"/>
        <v>609514.5599999998</v>
      </c>
      <c r="C34" s="5">
        <v>178366.87</v>
      </c>
      <c r="D34" s="5">
        <v>-13080.57</v>
      </c>
      <c r="E34" s="4">
        <v>338342.75</v>
      </c>
      <c r="F34" s="4">
        <v>360102.7</v>
      </c>
      <c r="G34" s="6">
        <f t="shared" si="7"/>
        <v>0.9148006625942211</v>
      </c>
      <c r="H34" s="8">
        <f t="shared" si="8"/>
        <v>587754.6099999999</v>
      </c>
    </row>
    <row r="35" spans="1:8" ht="14.25">
      <c r="A35" s="7" t="s">
        <v>2</v>
      </c>
      <c r="B35" s="4">
        <f t="shared" si="6"/>
        <v>1427522.5700000017</v>
      </c>
      <c r="C35" s="5">
        <v>493020.95</v>
      </c>
      <c r="D35" s="5">
        <v>-34215.25</v>
      </c>
      <c r="E35" s="4">
        <v>695822.98</v>
      </c>
      <c r="F35" s="4">
        <v>707498.48</v>
      </c>
      <c r="G35" s="6">
        <f t="shared" si="7"/>
        <v>0.847925387583033</v>
      </c>
      <c r="H35" s="8">
        <f t="shared" si="8"/>
        <v>1415847.0700000017</v>
      </c>
    </row>
    <row r="36" spans="1:8" ht="14.25">
      <c r="A36" s="7" t="s">
        <v>3</v>
      </c>
      <c r="B36" s="4">
        <f t="shared" si="6"/>
        <v>2822737.1199999987</v>
      </c>
      <c r="C36" s="5">
        <v>406498.22</v>
      </c>
      <c r="D36" s="5">
        <v>-25609.76</v>
      </c>
      <c r="E36" s="4">
        <v>653834.03</v>
      </c>
      <c r="F36" s="4">
        <v>691657.83</v>
      </c>
      <c r="G36" s="6">
        <f t="shared" si="7"/>
        <v>0.9885532221081933</v>
      </c>
      <c r="H36" s="8">
        <f t="shared" si="8"/>
        <v>2784913.3199999984</v>
      </c>
    </row>
    <row r="37" spans="1:8" ht="14.25">
      <c r="A37" s="7" t="s">
        <v>9</v>
      </c>
      <c r="B37" s="4">
        <f t="shared" si="6"/>
        <v>350648.75</v>
      </c>
      <c r="C37" s="5">
        <v>104834.66</v>
      </c>
      <c r="D37" s="5">
        <v>272.11</v>
      </c>
      <c r="E37" s="4">
        <v>179992</v>
      </c>
      <c r="F37" s="4">
        <v>176106.14</v>
      </c>
      <c r="G37" s="6">
        <f t="shared" si="7"/>
        <v>0.8266386542472726</v>
      </c>
      <c r="H37" s="8">
        <f t="shared" si="8"/>
        <v>354534.61</v>
      </c>
    </row>
    <row r="38" spans="1:8" ht="14.25">
      <c r="A38" s="7" t="s">
        <v>16</v>
      </c>
      <c r="B38" s="4">
        <f t="shared" si="6"/>
        <v>1244453.5799999994</v>
      </c>
      <c r="C38" s="5">
        <v>297061.07</v>
      </c>
      <c r="D38" s="5">
        <v>8526.79</v>
      </c>
      <c r="E38" s="4">
        <v>523068.2</v>
      </c>
      <c r="F38" s="4">
        <v>567890.37</v>
      </c>
      <c r="G38" s="6">
        <f t="shared" si="7"/>
        <v>1.0031561711357984</v>
      </c>
      <c r="H38" s="8">
        <f t="shared" si="8"/>
        <v>1199631.4099999992</v>
      </c>
    </row>
    <row r="39" spans="1:8" ht="15" thickBot="1">
      <c r="A39" s="9" t="s">
        <v>5</v>
      </c>
      <c r="B39" s="10">
        <f t="shared" si="6"/>
        <v>531671.7300000002</v>
      </c>
      <c r="C39" s="11">
        <v>86916.03</v>
      </c>
      <c r="D39" s="11">
        <v>-1121.74</v>
      </c>
      <c r="E39" s="10">
        <v>288966.06</v>
      </c>
      <c r="F39" s="10">
        <v>294575.4</v>
      </c>
      <c r="G39" s="12">
        <f t="shared" si="7"/>
        <v>0.9253451431390688</v>
      </c>
      <c r="H39" s="13">
        <f t="shared" si="8"/>
        <v>526062.3900000002</v>
      </c>
    </row>
    <row r="40" spans="1:8" ht="36" customHeight="1" thickBot="1">
      <c r="A40" s="14" t="s">
        <v>13</v>
      </c>
      <c r="B40" s="15">
        <f>SUM(B33:B39)</f>
        <v>8158270.96</v>
      </c>
      <c r="C40" s="15">
        <f>SUM(C33:C39)</f>
        <v>1897199.33</v>
      </c>
      <c r="D40" s="15">
        <f>SUM(D33:D39)</f>
        <v>-68331.74</v>
      </c>
      <c r="E40" s="15">
        <f>SUM(E33:E39)</f>
        <v>3180979.72</v>
      </c>
      <c r="F40" s="15">
        <f>SUM(F33:F39)</f>
        <v>3467264.81</v>
      </c>
      <c r="G40" s="16">
        <f t="shared" si="7"/>
        <v>0.9624137731183029</v>
      </c>
      <c r="H40" s="17">
        <f t="shared" si="8"/>
        <v>7871985.869999999</v>
      </c>
    </row>
    <row r="41" ht="47.25" customHeight="1" thickBot="1"/>
    <row r="42" spans="1:8" s="2" customFormat="1" ht="66" customHeight="1">
      <c r="A42" s="31" t="s">
        <v>20</v>
      </c>
      <c r="B42" s="27" t="s">
        <v>10</v>
      </c>
      <c r="C42" s="28" t="s">
        <v>6</v>
      </c>
      <c r="D42" s="28" t="s">
        <v>7</v>
      </c>
      <c r="E42" s="27" t="s">
        <v>6</v>
      </c>
      <c r="F42" s="27" t="s">
        <v>8</v>
      </c>
      <c r="G42" s="27" t="s">
        <v>15</v>
      </c>
      <c r="H42" s="29" t="s">
        <v>11</v>
      </c>
    </row>
    <row r="43" spans="1:8" ht="14.25">
      <c r="A43" s="7" t="s">
        <v>0</v>
      </c>
      <c r="B43" s="4">
        <f aca="true" t="shared" si="9" ref="B43:B49">H33</f>
        <v>1003242.4599999998</v>
      </c>
      <c r="C43" s="5">
        <v>338246.94</v>
      </c>
      <c r="D43" s="5">
        <v>-136496.13</v>
      </c>
      <c r="E43" s="4">
        <v>447953.29</v>
      </c>
      <c r="F43" s="4">
        <v>525689.83</v>
      </c>
      <c r="G43" s="6">
        <f aca="true" t="shared" si="10" ref="G43:G50">F43/E33</f>
        <v>1.0493780762573466</v>
      </c>
      <c r="H43" s="8">
        <f aca="true" t="shared" si="11" ref="H43:H50">B43+E43-F43</f>
        <v>925505.9199999998</v>
      </c>
    </row>
    <row r="44" spans="1:8" ht="14.25">
      <c r="A44" s="7" t="s">
        <v>1</v>
      </c>
      <c r="B44" s="4">
        <f t="shared" si="9"/>
        <v>587754.6099999999</v>
      </c>
      <c r="C44" s="5">
        <v>197066.59</v>
      </c>
      <c r="D44" s="5">
        <v>-6327.8</v>
      </c>
      <c r="E44" s="4">
        <v>312437.52</v>
      </c>
      <c r="F44" s="4">
        <v>357366.76</v>
      </c>
      <c r="G44" s="6">
        <f t="shared" si="10"/>
        <v>1.0562270360455486</v>
      </c>
      <c r="H44" s="8">
        <f t="shared" si="11"/>
        <v>542825.3699999999</v>
      </c>
    </row>
    <row r="45" spans="1:8" ht="14.25">
      <c r="A45" s="7" t="s">
        <v>2</v>
      </c>
      <c r="B45" s="4">
        <f t="shared" si="9"/>
        <v>1415847.0700000017</v>
      </c>
      <c r="C45" s="5">
        <v>513213.2</v>
      </c>
      <c r="D45" s="5">
        <v>156274.73</v>
      </c>
      <c r="E45" s="4">
        <v>602012.02</v>
      </c>
      <c r="F45" s="4">
        <v>858504.99</v>
      </c>
      <c r="G45" s="6">
        <f t="shared" si="10"/>
        <v>1.2337979840792266</v>
      </c>
      <c r="H45" s="8">
        <f t="shared" si="11"/>
        <v>1159354.1000000017</v>
      </c>
    </row>
    <row r="46" spans="1:8" ht="14.25">
      <c r="A46" s="7" t="s">
        <v>3</v>
      </c>
      <c r="B46" s="4">
        <f t="shared" si="9"/>
        <v>2784913.3199999984</v>
      </c>
      <c r="C46" s="5">
        <v>423973.49</v>
      </c>
      <c r="D46" s="5">
        <v>165390.62</v>
      </c>
      <c r="E46" s="4">
        <v>564191.11</v>
      </c>
      <c r="F46" s="4">
        <v>795074.46</v>
      </c>
      <c r="G46" s="6">
        <f t="shared" si="10"/>
        <v>1.216018780790593</v>
      </c>
      <c r="H46" s="8">
        <f t="shared" si="11"/>
        <v>2554029.9699999983</v>
      </c>
    </row>
    <row r="47" spans="1:8" ht="14.25">
      <c r="A47" s="7" t="s">
        <v>9</v>
      </c>
      <c r="B47" s="4">
        <f t="shared" si="9"/>
        <v>354534.61</v>
      </c>
      <c r="C47" s="5">
        <v>111983.74</v>
      </c>
      <c r="D47" s="5">
        <v>46449.03</v>
      </c>
      <c r="E47" s="4">
        <v>155172.62</v>
      </c>
      <c r="F47" s="4">
        <v>202049.56</v>
      </c>
      <c r="G47" s="6">
        <f t="shared" si="10"/>
        <v>1.1225474465531802</v>
      </c>
      <c r="H47" s="8">
        <f t="shared" si="11"/>
        <v>307657.67</v>
      </c>
    </row>
    <row r="48" spans="1:8" ht="14.25">
      <c r="A48" s="7" t="s">
        <v>16</v>
      </c>
      <c r="B48" s="4">
        <f t="shared" si="9"/>
        <v>1199631.4099999992</v>
      </c>
      <c r="C48" s="5">
        <v>286409.62</v>
      </c>
      <c r="D48" s="5">
        <v>172093.39</v>
      </c>
      <c r="E48" s="4">
        <v>427713.34</v>
      </c>
      <c r="F48" s="4">
        <v>627949.67</v>
      </c>
      <c r="G48" s="6">
        <f t="shared" si="10"/>
        <v>1.2005120364801378</v>
      </c>
      <c r="H48" s="8">
        <f t="shared" si="11"/>
        <v>999395.0799999993</v>
      </c>
    </row>
    <row r="49" spans="1:8" ht="15" thickBot="1">
      <c r="A49" s="9" t="s">
        <v>5</v>
      </c>
      <c r="B49" s="10">
        <f t="shared" si="9"/>
        <v>526062.3900000002</v>
      </c>
      <c r="C49" s="11">
        <v>113002.61</v>
      </c>
      <c r="D49" s="11">
        <v>36678.72</v>
      </c>
      <c r="E49" s="10">
        <v>257300.82</v>
      </c>
      <c r="F49" s="10">
        <v>343643.27</v>
      </c>
      <c r="G49" s="12">
        <f t="shared" si="10"/>
        <v>1.1892167197767103</v>
      </c>
      <c r="H49" s="13">
        <f t="shared" si="11"/>
        <v>439719.9400000002</v>
      </c>
    </row>
    <row r="50" spans="1:8" ht="36" customHeight="1" thickBot="1">
      <c r="A50" s="14" t="s">
        <v>13</v>
      </c>
      <c r="B50" s="15">
        <f>SUM(B43:B49)</f>
        <v>7871985.87</v>
      </c>
      <c r="C50" s="15">
        <f>SUM(C43:C49)</f>
        <v>1983896.1900000002</v>
      </c>
      <c r="D50" s="15">
        <f>SUM(D43:D49)</f>
        <v>434062.56000000006</v>
      </c>
      <c r="E50" s="15">
        <f>SUM(E43:E49)</f>
        <v>2766780.7199999997</v>
      </c>
      <c r="F50" s="15">
        <f>SUM(F43:F49)</f>
        <v>3710278.54</v>
      </c>
      <c r="G50" s="16">
        <f t="shared" si="10"/>
        <v>1.166394905529294</v>
      </c>
      <c r="H50" s="17">
        <f t="shared" si="11"/>
        <v>6928488.05</v>
      </c>
    </row>
    <row r="51" ht="42.75" customHeight="1" thickBot="1"/>
    <row r="52" spans="1:8" s="2" customFormat="1" ht="58.5" customHeight="1">
      <c r="A52" s="31" t="s">
        <v>21</v>
      </c>
      <c r="B52" s="27" t="s">
        <v>10</v>
      </c>
      <c r="C52" s="28" t="s">
        <v>6</v>
      </c>
      <c r="D52" s="28" t="s">
        <v>7</v>
      </c>
      <c r="E52" s="27" t="s">
        <v>6</v>
      </c>
      <c r="F52" s="27" t="s">
        <v>8</v>
      </c>
      <c r="G52" s="27" t="s">
        <v>15</v>
      </c>
      <c r="H52" s="29" t="s">
        <v>11</v>
      </c>
    </row>
    <row r="53" spans="1:8" ht="14.25">
      <c r="A53" s="7" t="s">
        <v>0</v>
      </c>
      <c r="B53" s="4">
        <f aca="true" t="shared" si="12" ref="B53:B59">H43</f>
        <v>925505.9199999998</v>
      </c>
      <c r="C53" s="5"/>
      <c r="D53" s="5"/>
      <c r="E53" s="4">
        <v>344980.7</v>
      </c>
      <c r="F53" s="4">
        <v>428838.9</v>
      </c>
      <c r="G53" s="6">
        <f aca="true" t="shared" si="13" ref="G53:G60">F53/E43</f>
        <v>0.9573295019219528</v>
      </c>
      <c r="H53" s="8">
        <f aca="true" t="shared" si="14" ref="H53:H60">B53+E53-F53</f>
        <v>841647.7199999999</v>
      </c>
    </row>
    <row r="54" spans="1:8" ht="14.25">
      <c r="A54" s="7" t="s">
        <v>1</v>
      </c>
      <c r="B54" s="4">
        <f t="shared" si="12"/>
        <v>542825.3699999999</v>
      </c>
      <c r="C54" s="5"/>
      <c r="D54" s="5"/>
      <c r="E54" s="4">
        <v>231197.59</v>
      </c>
      <c r="F54" s="4">
        <v>308887.66</v>
      </c>
      <c r="G54" s="6">
        <f t="shared" si="13"/>
        <v>0.988638176362429</v>
      </c>
      <c r="H54" s="8">
        <f t="shared" si="14"/>
        <v>465135.2999999999</v>
      </c>
    </row>
    <row r="55" spans="1:8" ht="14.25">
      <c r="A55" s="7" t="s">
        <v>2</v>
      </c>
      <c r="B55" s="4">
        <f t="shared" si="12"/>
        <v>1159354.1000000017</v>
      </c>
      <c r="C55" s="5"/>
      <c r="D55" s="5"/>
      <c r="E55" s="4">
        <v>434031.93</v>
      </c>
      <c r="F55" s="4">
        <v>544004.01</v>
      </c>
      <c r="G55" s="6">
        <f t="shared" si="13"/>
        <v>0.9036431033387008</v>
      </c>
      <c r="H55" s="8">
        <f t="shared" si="14"/>
        <v>1049382.0200000016</v>
      </c>
    </row>
    <row r="56" spans="1:8" ht="14.25">
      <c r="A56" s="7" t="s">
        <v>3</v>
      </c>
      <c r="B56" s="4">
        <f t="shared" si="12"/>
        <v>2554029.9699999983</v>
      </c>
      <c r="C56" s="5"/>
      <c r="D56" s="5"/>
      <c r="E56" s="4">
        <v>401356.12999999995</v>
      </c>
      <c r="F56" s="4">
        <v>565182.93</v>
      </c>
      <c r="G56" s="6">
        <f t="shared" si="13"/>
        <v>1.001757950422154</v>
      </c>
      <c r="H56" s="8">
        <f t="shared" si="14"/>
        <v>2390203.169999998</v>
      </c>
    </row>
    <row r="57" spans="1:8" ht="14.25">
      <c r="A57" s="7" t="s">
        <v>9</v>
      </c>
      <c r="B57" s="4">
        <f t="shared" si="12"/>
        <v>307657.67</v>
      </c>
      <c r="C57" s="5"/>
      <c r="D57" s="5"/>
      <c r="E57" s="4">
        <v>96009.41</v>
      </c>
      <c r="F57" s="4">
        <v>139943.56</v>
      </c>
      <c r="G57" s="6">
        <f t="shared" si="13"/>
        <v>0.9018572993096333</v>
      </c>
      <c r="H57" s="8">
        <f t="shared" si="14"/>
        <v>263723.51999999996</v>
      </c>
    </row>
    <row r="58" spans="1:8" ht="14.25">
      <c r="A58" s="7" t="s">
        <v>16</v>
      </c>
      <c r="B58" s="4">
        <f t="shared" si="12"/>
        <v>999395.0799999993</v>
      </c>
      <c r="C58" s="5"/>
      <c r="D58" s="5"/>
      <c r="E58" s="4">
        <v>268357.43000000005</v>
      </c>
      <c r="F58" s="4">
        <v>359022.1</v>
      </c>
      <c r="G58" s="6">
        <f t="shared" si="13"/>
        <v>0.8393988833736165</v>
      </c>
      <c r="H58" s="8">
        <f t="shared" si="14"/>
        <v>908730.4099999993</v>
      </c>
    </row>
    <row r="59" spans="1:8" ht="15" thickBot="1">
      <c r="A59" s="9" t="s">
        <v>5</v>
      </c>
      <c r="B59" s="10">
        <f t="shared" si="12"/>
        <v>439719.9400000002</v>
      </c>
      <c r="C59" s="11"/>
      <c r="D59" s="11"/>
      <c r="E59" s="10">
        <v>175689.85</v>
      </c>
      <c r="F59" s="10">
        <v>222898.34</v>
      </c>
      <c r="G59" s="12">
        <f t="shared" si="13"/>
        <v>0.8662947129356214</v>
      </c>
      <c r="H59" s="13">
        <f t="shared" si="14"/>
        <v>392511.4500000002</v>
      </c>
    </row>
    <row r="60" spans="1:8" ht="36" customHeight="1" thickBot="1">
      <c r="A60" s="14" t="s">
        <v>13</v>
      </c>
      <c r="B60" s="15">
        <f>SUM(B53:B59)</f>
        <v>6928488.049999999</v>
      </c>
      <c r="C60" s="15">
        <f>SUM(C53:C59)</f>
        <v>0</v>
      </c>
      <c r="D60" s="15">
        <f>SUM(D53:D59)</f>
        <v>0</v>
      </c>
      <c r="E60" s="15">
        <f>SUM(E53:E59)</f>
        <v>1951623.04</v>
      </c>
      <c r="F60" s="15">
        <f>SUM(F53:F59)</f>
        <v>2568777.5</v>
      </c>
      <c r="G60" s="16">
        <f t="shared" si="13"/>
        <v>0.9284355212653066</v>
      </c>
      <c r="H60" s="17">
        <f t="shared" si="14"/>
        <v>6311333.59</v>
      </c>
    </row>
    <row r="61" ht="15" thickBot="1"/>
    <row r="62" spans="1:8" s="2" customFormat="1" ht="65.25" customHeight="1" thickBot="1">
      <c r="A62" s="33" t="s">
        <v>22</v>
      </c>
      <c r="B62" s="24" t="s">
        <v>10</v>
      </c>
      <c r="C62" s="25" t="s">
        <v>6</v>
      </c>
      <c r="D62" s="25" t="s">
        <v>7</v>
      </c>
      <c r="E62" s="24" t="s">
        <v>6</v>
      </c>
      <c r="F62" s="24" t="s">
        <v>8</v>
      </c>
      <c r="G62" s="24" t="s">
        <v>15</v>
      </c>
      <c r="H62" s="26" t="s">
        <v>11</v>
      </c>
    </row>
    <row r="63" spans="1:8" ht="14.25">
      <c r="A63" s="18" t="s">
        <v>0</v>
      </c>
      <c r="B63" s="19">
        <f aca="true" t="shared" si="15" ref="B63:B69">H53</f>
        <v>841647.7199999999</v>
      </c>
      <c r="C63" s="20"/>
      <c r="D63" s="20"/>
      <c r="E63" s="40">
        <v>318304.57999999996</v>
      </c>
      <c r="F63" s="40">
        <v>377883.47</v>
      </c>
      <c r="G63" s="21">
        <f aca="true" t="shared" si="16" ref="G63:G70">F63/E53</f>
        <v>1.0953756833353285</v>
      </c>
      <c r="H63" s="22">
        <f aca="true" t="shared" si="17" ref="H63:H70">B63+E63-F63</f>
        <v>782068.8299999998</v>
      </c>
    </row>
    <row r="64" spans="1:8" ht="14.25">
      <c r="A64" s="7" t="s">
        <v>1</v>
      </c>
      <c r="B64" s="4">
        <f t="shared" si="15"/>
        <v>465135.2999999999</v>
      </c>
      <c r="C64" s="5"/>
      <c r="D64" s="5"/>
      <c r="E64" s="40">
        <v>215444.65000000002</v>
      </c>
      <c r="F64" s="40">
        <v>202823.77</v>
      </c>
      <c r="G64" s="6">
        <f t="shared" si="16"/>
        <v>0.8772745857774729</v>
      </c>
      <c r="H64" s="8">
        <f t="shared" si="17"/>
        <v>477756.17999999993</v>
      </c>
    </row>
    <row r="65" spans="1:8" ht="14.25">
      <c r="A65" s="7" t="s">
        <v>2</v>
      </c>
      <c r="B65" s="4">
        <f t="shared" si="15"/>
        <v>1049382.0200000016</v>
      </c>
      <c r="C65" s="5"/>
      <c r="D65" s="5"/>
      <c r="E65" s="4">
        <v>418510.44999999995</v>
      </c>
      <c r="F65" s="4">
        <v>413397.39</v>
      </c>
      <c r="G65" s="6">
        <f t="shared" si="16"/>
        <v>0.9524584746564614</v>
      </c>
      <c r="H65" s="8">
        <f t="shared" si="17"/>
        <v>1054495.0800000015</v>
      </c>
    </row>
    <row r="66" spans="1:8" ht="14.25">
      <c r="A66" s="7" t="s">
        <v>3</v>
      </c>
      <c r="B66" s="4">
        <f t="shared" si="15"/>
        <v>2390203.169999998</v>
      </c>
      <c r="C66" s="5"/>
      <c r="D66" s="5"/>
      <c r="E66" s="4">
        <v>395813.85000000003</v>
      </c>
      <c r="F66" s="4">
        <v>433230.43</v>
      </c>
      <c r="G66" s="6">
        <f t="shared" si="16"/>
        <v>1.0794165022470195</v>
      </c>
      <c r="H66" s="8">
        <f t="shared" si="17"/>
        <v>2352786.589999998</v>
      </c>
    </row>
    <row r="67" spans="1:8" ht="14.25">
      <c r="A67" s="7" t="s">
        <v>9</v>
      </c>
      <c r="B67" s="4">
        <f t="shared" si="15"/>
        <v>263723.51999999996</v>
      </c>
      <c r="C67" s="5"/>
      <c r="D67" s="5"/>
      <c r="E67" s="4">
        <v>93216.07</v>
      </c>
      <c r="F67" s="4">
        <v>118690.13</v>
      </c>
      <c r="G67" s="6">
        <f t="shared" si="16"/>
        <v>1.2362343441127281</v>
      </c>
      <c r="H67" s="8">
        <f t="shared" si="17"/>
        <v>238249.45999999996</v>
      </c>
    </row>
    <row r="68" spans="1:8" ht="14.25">
      <c r="A68" s="7" t="s">
        <v>16</v>
      </c>
      <c r="B68" s="4">
        <f t="shared" si="15"/>
        <v>908730.4099999993</v>
      </c>
      <c r="C68" s="5"/>
      <c r="D68" s="5"/>
      <c r="E68" s="4">
        <v>273870.56999999995</v>
      </c>
      <c r="F68" s="4">
        <v>416308.15</v>
      </c>
      <c r="G68" s="6">
        <f t="shared" si="16"/>
        <v>1.5513196336691701</v>
      </c>
      <c r="H68" s="8">
        <f t="shared" si="17"/>
        <v>766292.8299999993</v>
      </c>
    </row>
    <row r="69" spans="1:8" ht="15" thickBot="1">
      <c r="A69" s="9" t="s">
        <v>5</v>
      </c>
      <c r="B69" s="10">
        <f t="shared" si="15"/>
        <v>392511.4500000002</v>
      </c>
      <c r="C69" s="11"/>
      <c r="D69" s="11"/>
      <c r="E69" s="10">
        <v>169260.86</v>
      </c>
      <c r="F69" s="10">
        <v>191825.76</v>
      </c>
      <c r="G69" s="12">
        <f t="shared" si="16"/>
        <v>1.0918431542858054</v>
      </c>
      <c r="H69" s="13">
        <f t="shared" si="17"/>
        <v>369946.55000000016</v>
      </c>
    </row>
    <row r="70" spans="1:8" ht="25.5" customHeight="1" thickBot="1">
      <c r="A70" s="14" t="s">
        <v>13</v>
      </c>
      <c r="B70" s="15">
        <f>SUM(B63:B69)</f>
        <v>6311333.589999998</v>
      </c>
      <c r="C70" s="15">
        <f>SUM(C63:C69)</f>
        <v>0</v>
      </c>
      <c r="D70" s="15">
        <f>SUM(D63:D69)</f>
        <v>0</v>
      </c>
      <c r="E70" s="15">
        <f>SUM(E63:E69)</f>
        <v>1884421.0299999998</v>
      </c>
      <c r="F70" s="15">
        <f>SUM(F63:F69)</f>
        <v>2154159.0999999996</v>
      </c>
      <c r="G70" s="16">
        <f t="shared" si="16"/>
        <v>1.1037782685738327</v>
      </c>
      <c r="H70" s="17">
        <f t="shared" si="17"/>
        <v>6041595.519999998</v>
      </c>
    </row>
    <row r="71" ht="15" thickBot="1"/>
    <row r="72" spans="1:8" s="2" customFormat="1" ht="62.25" customHeight="1" thickBot="1">
      <c r="A72" s="33" t="s">
        <v>23</v>
      </c>
      <c r="B72" s="24" t="s">
        <v>10</v>
      </c>
      <c r="C72" s="25" t="s">
        <v>6</v>
      </c>
      <c r="D72" s="25" t="s">
        <v>7</v>
      </c>
      <c r="E72" s="24" t="s">
        <v>6</v>
      </c>
      <c r="F72" s="24" t="s">
        <v>8</v>
      </c>
      <c r="G72" s="24" t="s">
        <v>15</v>
      </c>
      <c r="H72" s="26" t="s">
        <v>11</v>
      </c>
    </row>
    <row r="73" spans="1:8" ht="14.25">
      <c r="A73" s="18" t="s">
        <v>0</v>
      </c>
      <c r="B73" s="19">
        <f aca="true" t="shared" si="18" ref="B73:B79">H63</f>
        <v>782068.8299999998</v>
      </c>
      <c r="C73" s="20"/>
      <c r="D73" s="20"/>
      <c r="E73" s="19">
        <v>364773.07</v>
      </c>
      <c r="F73" s="19">
        <v>356564.67</v>
      </c>
      <c r="G73" s="21">
        <f aca="true" t="shared" si="19" ref="G73:G80">F73/E63</f>
        <v>1.1201996213815084</v>
      </c>
      <c r="H73" s="22">
        <f aca="true" t="shared" si="20" ref="H73:H80">B73+E73-F73</f>
        <v>790277.23</v>
      </c>
    </row>
    <row r="74" spans="1:8" ht="14.25">
      <c r="A74" s="7" t="s">
        <v>1</v>
      </c>
      <c r="B74" s="4">
        <f t="shared" si="18"/>
        <v>477756.17999999993</v>
      </c>
      <c r="C74" s="5"/>
      <c r="D74" s="5"/>
      <c r="E74" s="4">
        <v>244761.32</v>
      </c>
      <c r="F74" s="4">
        <v>238267.81</v>
      </c>
      <c r="G74" s="6">
        <f t="shared" si="19"/>
        <v>1.1059351438989085</v>
      </c>
      <c r="H74" s="8">
        <f t="shared" si="20"/>
        <v>484249.69</v>
      </c>
    </row>
    <row r="75" spans="1:8" ht="14.25">
      <c r="A75" s="7" t="s">
        <v>2</v>
      </c>
      <c r="B75" s="4">
        <f t="shared" si="18"/>
        <v>1054495.0800000015</v>
      </c>
      <c r="C75" s="5"/>
      <c r="D75" s="5"/>
      <c r="E75" s="4">
        <v>459591.12</v>
      </c>
      <c r="F75" s="4">
        <v>504407.9</v>
      </c>
      <c r="G75" s="6">
        <f t="shared" si="19"/>
        <v>1.2052456515721413</v>
      </c>
      <c r="H75" s="8">
        <f t="shared" si="20"/>
        <v>1009678.3000000016</v>
      </c>
    </row>
    <row r="76" spans="1:8" ht="14.25">
      <c r="A76" s="7" t="s">
        <v>3</v>
      </c>
      <c r="B76" s="4">
        <f t="shared" si="18"/>
        <v>2352786.589999998</v>
      </c>
      <c r="C76" s="5"/>
      <c r="D76" s="5"/>
      <c r="E76" s="4">
        <v>432385.49</v>
      </c>
      <c r="F76" s="4">
        <v>437023.32</v>
      </c>
      <c r="G76" s="6">
        <f t="shared" si="19"/>
        <v>1.1041132593010576</v>
      </c>
      <c r="H76" s="8">
        <f t="shared" si="20"/>
        <v>2348148.7599999984</v>
      </c>
    </row>
    <row r="77" spans="1:8" ht="14.25">
      <c r="A77" s="7" t="s">
        <v>9</v>
      </c>
      <c r="B77" s="4">
        <f t="shared" si="18"/>
        <v>238249.45999999996</v>
      </c>
      <c r="C77" s="5"/>
      <c r="D77" s="5"/>
      <c r="E77" s="4">
        <v>100351.89</v>
      </c>
      <c r="F77" s="4">
        <v>116680.4</v>
      </c>
      <c r="G77" s="6">
        <f t="shared" si="19"/>
        <v>1.2517197946663057</v>
      </c>
      <c r="H77" s="8">
        <f t="shared" si="20"/>
        <v>221920.94999999998</v>
      </c>
    </row>
    <row r="78" spans="1:8" ht="14.25">
      <c r="A78" s="7" t="s">
        <v>16</v>
      </c>
      <c r="B78" s="4">
        <f t="shared" si="18"/>
        <v>766292.8299999993</v>
      </c>
      <c r="C78" s="5"/>
      <c r="D78" s="5"/>
      <c r="E78" s="4">
        <v>374997.84</v>
      </c>
      <c r="F78" s="4">
        <v>394171.36</v>
      </c>
      <c r="G78" s="6">
        <f t="shared" si="19"/>
        <v>1.4392614730381583</v>
      </c>
      <c r="H78" s="8">
        <f t="shared" si="20"/>
        <v>747119.3099999992</v>
      </c>
    </row>
    <row r="79" spans="1:8" ht="15" thickBot="1">
      <c r="A79" s="9" t="s">
        <v>5</v>
      </c>
      <c r="B79" s="10">
        <f t="shared" si="18"/>
        <v>369946.55000000016</v>
      </c>
      <c r="C79" s="11"/>
      <c r="D79" s="11"/>
      <c r="E79" s="10">
        <v>183774.47</v>
      </c>
      <c r="F79" s="10">
        <v>188944.55</v>
      </c>
      <c r="G79" s="12">
        <f t="shared" si="19"/>
        <v>1.1162920358551882</v>
      </c>
      <c r="H79" s="13">
        <f t="shared" si="20"/>
        <v>364776.47000000015</v>
      </c>
    </row>
    <row r="80" spans="1:8" ht="25.5" customHeight="1" thickBot="1">
      <c r="A80" s="14" t="s">
        <v>13</v>
      </c>
      <c r="B80" s="15">
        <f>SUM(B73:B79)</f>
        <v>6041595.519999999</v>
      </c>
      <c r="C80" s="15">
        <f>SUM(C73:C79)</f>
        <v>0</v>
      </c>
      <c r="D80" s="15">
        <f>SUM(D73:D79)</f>
        <v>0</v>
      </c>
      <c r="E80" s="15">
        <f>SUM(E73:E79)</f>
        <v>2160635.2</v>
      </c>
      <c r="F80" s="15">
        <f>SUM(F73:F79)</f>
        <v>2236060.01</v>
      </c>
      <c r="G80" s="16">
        <f t="shared" si="19"/>
        <v>1.1866031923874252</v>
      </c>
      <c r="H80" s="17">
        <f t="shared" si="20"/>
        <v>5966170.709999999</v>
      </c>
    </row>
    <row r="81" ht="15" thickBot="1"/>
    <row r="82" spans="1:8" s="2" customFormat="1" ht="62.25" customHeight="1" thickBot="1">
      <c r="A82" s="33" t="s">
        <v>24</v>
      </c>
      <c r="B82" s="24" t="s">
        <v>10</v>
      </c>
      <c r="C82" s="25" t="s">
        <v>6</v>
      </c>
      <c r="D82" s="25" t="s">
        <v>7</v>
      </c>
      <c r="E82" s="24" t="s">
        <v>6</v>
      </c>
      <c r="F82" s="24" t="s">
        <v>8</v>
      </c>
      <c r="G82" s="24" t="s">
        <v>15</v>
      </c>
      <c r="H82" s="26" t="s">
        <v>11</v>
      </c>
    </row>
    <row r="83" spans="1:8" ht="18" customHeight="1">
      <c r="A83" s="7" t="s">
        <v>0</v>
      </c>
      <c r="B83" s="4">
        <f aca="true" t="shared" si="21" ref="B83:B89">H73</f>
        <v>790277.23</v>
      </c>
      <c r="C83" s="5"/>
      <c r="D83" s="5"/>
      <c r="E83" s="4">
        <v>368632.94999999995</v>
      </c>
      <c r="F83" s="4">
        <v>304844.34</v>
      </c>
      <c r="G83" s="21">
        <f aca="true" t="shared" si="22" ref="G83:G90">F83/E73</f>
        <v>0.8357095549844181</v>
      </c>
      <c r="H83" s="8">
        <f aca="true" t="shared" si="23" ref="H83:H90">B83+E83-F83</f>
        <v>854065.8399999999</v>
      </c>
    </row>
    <row r="84" spans="1:8" ht="14.25">
      <c r="A84" s="7" t="s">
        <v>1</v>
      </c>
      <c r="B84" s="4">
        <f t="shared" si="21"/>
        <v>484249.69</v>
      </c>
      <c r="C84" s="5"/>
      <c r="D84" s="5"/>
      <c r="E84" s="4">
        <v>242098.42</v>
      </c>
      <c r="F84" s="4">
        <v>273563.42</v>
      </c>
      <c r="G84" s="6">
        <f t="shared" si="22"/>
        <v>1.1176742305524419</v>
      </c>
      <c r="H84" s="8">
        <f t="shared" si="23"/>
        <v>452784.69</v>
      </c>
    </row>
    <row r="85" spans="1:8" ht="14.25">
      <c r="A85" s="7" t="s">
        <v>2</v>
      </c>
      <c r="B85" s="4">
        <f t="shared" si="21"/>
        <v>1009678.3000000016</v>
      </c>
      <c r="C85" s="5"/>
      <c r="D85" s="5"/>
      <c r="E85" s="4">
        <v>458838.12</v>
      </c>
      <c r="F85" s="4">
        <v>379058.75</v>
      </c>
      <c r="G85" s="6">
        <f t="shared" si="22"/>
        <v>0.8247738772672545</v>
      </c>
      <c r="H85" s="8">
        <f>B85+E85-F85</f>
        <v>1089457.6700000016</v>
      </c>
    </row>
    <row r="86" spans="1:8" ht="14.25">
      <c r="A86" s="7" t="s">
        <v>3</v>
      </c>
      <c r="B86" s="4">
        <f t="shared" si="21"/>
        <v>2348148.7599999984</v>
      </c>
      <c r="C86" s="5"/>
      <c r="D86" s="5"/>
      <c r="E86" s="4">
        <v>438650.51</v>
      </c>
      <c r="F86" s="4">
        <v>410060.23</v>
      </c>
      <c r="G86" s="6">
        <f t="shared" si="22"/>
        <v>0.9483672312870628</v>
      </c>
      <c r="H86" s="8">
        <f>B86+E86-F86</f>
        <v>2376739.0399999986</v>
      </c>
    </row>
    <row r="87" spans="1:8" ht="14.25">
      <c r="A87" s="7" t="s">
        <v>9</v>
      </c>
      <c r="B87" s="4">
        <f t="shared" si="21"/>
        <v>221920.94999999998</v>
      </c>
      <c r="C87" s="5"/>
      <c r="D87" s="5"/>
      <c r="E87" s="4">
        <v>112816.18</v>
      </c>
      <c r="F87" s="4">
        <v>92753.83</v>
      </c>
      <c r="G87" s="6">
        <f t="shared" si="22"/>
        <v>0.9242858305907343</v>
      </c>
      <c r="H87" s="8">
        <f t="shared" si="23"/>
        <v>241983.3</v>
      </c>
    </row>
    <row r="88" spans="1:8" ht="14.25">
      <c r="A88" s="7" t="s">
        <v>16</v>
      </c>
      <c r="B88" s="4">
        <f t="shared" si="21"/>
        <v>747119.3099999992</v>
      </c>
      <c r="C88" s="5"/>
      <c r="D88" s="5"/>
      <c r="E88" s="4">
        <v>309728.06</v>
      </c>
      <c r="F88" s="4">
        <v>296926.62</v>
      </c>
      <c r="G88" s="6">
        <f t="shared" si="22"/>
        <v>0.7918088808191535</v>
      </c>
      <c r="H88" s="8">
        <f t="shared" si="23"/>
        <v>759920.7499999992</v>
      </c>
    </row>
    <row r="89" spans="1:8" ht="15" thickBot="1">
      <c r="A89" s="9" t="s">
        <v>5</v>
      </c>
      <c r="B89" s="10">
        <f t="shared" si="21"/>
        <v>364776.47000000015</v>
      </c>
      <c r="C89" s="11"/>
      <c r="D89" s="11"/>
      <c r="E89" s="10">
        <v>186261.03</v>
      </c>
      <c r="F89" s="10">
        <v>179498.84</v>
      </c>
      <c r="G89" s="12">
        <f t="shared" si="22"/>
        <v>0.9767343635925055</v>
      </c>
      <c r="H89" s="13">
        <f t="shared" si="23"/>
        <v>371538.66000000015</v>
      </c>
    </row>
    <row r="90" spans="1:8" ht="21.75" customHeight="1" thickBot="1">
      <c r="A90" s="14" t="s">
        <v>13</v>
      </c>
      <c r="B90" s="15">
        <f>SUM(B83:B89)</f>
        <v>5966170.71</v>
      </c>
      <c r="C90" s="15">
        <f>SUM(C83:C89)</f>
        <v>0</v>
      </c>
      <c r="D90" s="15">
        <f>SUM(D83:D89)</f>
        <v>0</v>
      </c>
      <c r="E90" s="15">
        <f>SUM(E83:E89)</f>
        <v>2117025.27</v>
      </c>
      <c r="F90" s="15">
        <f>SUM(F83:F89)</f>
        <v>1936706.03</v>
      </c>
      <c r="G90" s="16">
        <f t="shared" si="22"/>
        <v>0.8963595659276493</v>
      </c>
      <c r="H90" s="17">
        <f t="shared" si="23"/>
        <v>6146489.95</v>
      </c>
    </row>
    <row r="91" ht="15" thickBot="1"/>
    <row r="92" spans="1:8" s="2" customFormat="1" ht="38.25" customHeight="1">
      <c r="A92" s="31" t="s">
        <v>25</v>
      </c>
      <c r="B92" s="27" t="s">
        <v>10</v>
      </c>
      <c r="C92" s="28" t="s">
        <v>6</v>
      </c>
      <c r="D92" s="28" t="s">
        <v>7</v>
      </c>
      <c r="E92" s="27" t="s">
        <v>6</v>
      </c>
      <c r="F92" s="27" t="s">
        <v>8</v>
      </c>
      <c r="G92" s="27" t="s">
        <v>12</v>
      </c>
      <c r="H92" s="29" t="s">
        <v>11</v>
      </c>
    </row>
    <row r="93" spans="1:8" s="2" customFormat="1" ht="22.5" customHeight="1">
      <c r="A93" s="7" t="s">
        <v>32</v>
      </c>
      <c r="B93" s="41">
        <v>0</v>
      </c>
      <c r="C93" s="42"/>
      <c r="D93" s="42"/>
      <c r="E93" s="41">
        <v>516847.78</v>
      </c>
      <c r="F93" s="41"/>
      <c r="G93" s="41"/>
      <c r="H93" s="8">
        <f aca="true" t="shared" si="24" ref="H93:H101">B93+E93-F93</f>
        <v>516847.78</v>
      </c>
    </row>
    <row r="94" spans="1:8" ht="14.25">
      <c r="A94" s="7" t="s">
        <v>0</v>
      </c>
      <c r="B94" s="4">
        <f aca="true" t="shared" si="25" ref="B94:B100">H83</f>
        <v>854065.8399999999</v>
      </c>
      <c r="C94" s="5"/>
      <c r="D94" s="5"/>
      <c r="E94" s="4">
        <v>369297.42000000004</v>
      </c>
      <c r="F94" s="4">
        <v>412429.56</v>
      </c>
      <c r="G94" s="21">
        <f aca="true" t="shared" si="26" ref="G94:G101">F94/E83</f>
        <v>1.118808180332225</v>
      </c>
      <c r="H94" s="8">
        <f t="shared" si="24"/>
        <v>810933.6999999997</v>
      </c>
    </row>
    <row r="95" spans="1:8" ht="14.25">
      <c r="A95" s="7" t="s">
        <v>1</v>
      </c>
      <c r="B95" s="4">
        <f t="shared" si="25"/>
        <v>452784.69</v>
      </c>
      <c r="C95" s="5"/>
      <c r="D95" s="5"/>
      <c r="E95" s="4">
        <v>243783.99</v>
      </c>
      <c r="F95" s="4">
        <v>303277.75</v>
      </c>
      <c r="G95" s="6">
        <f t="shared" si="26"/>
        <v>1.2527043753528007</v>
      </c>
      <c r="H95" s="8">
        <f t="shared" si="24"/>
        <v>393290.92999999993</v>
      </c>
    </row>
    <row r="96" spans="1:8" ht="14.25">
      <c r="A96" s="7" t="s">
        <v>2</v>
      </c>
      <c r="B96" s="4">
        <f t="shared" si="25"/>
        <v>1089457.6700000016</v>
      </c>
      <c r="C96" s="5"/>
      <c r="D96" s="5"/>
      <c r="E96" s="4">
        <v>469417.24</v>
      </c>
      <c r="F96" s="4">
        <v>580609.1</v>
      </c>
      <c r="G96" s="6">
        <f t="shared" si="26"/>
        <v>1.2653898503463488</v>
      </c>
      <c r="H96" s="8">
        <f t="shared" si="24"/>
        <v>978265.8100000016</v>
      </c>
    </row>
    <row r="97" spans="1:8" ht="14.25">
      <c r="A97" s="7" t="s">
        <v>3</v>
      </c>
      <c r="B97" s="4">
        <f t="shared" si="25"/>
        <v>2376739.0399999986</v>
      </c>
      <c r="C97" s="5"/>
      <c r="D97" s="5"/>
      <c r="E97" s="4">
        <v>404089.94</v>
      </c>
      <c r="F97" s="4">
        <v>509168.43</v>
      </c>
      <c r="G97" s="6">
        <f t="shared" si="26"/>
        <v>1.160761057817988</v>
      </c>
      <c r="H97" s="8">
        <f t="shared" si="24"/>
        <v>2271660.5499999984</v>
      </c>
    </row>
    <row r="98" spans="1:8" ht="14.25">
      <c r="A98" s="7" t="s">
        <v>9</v>
      </c>
      <c r="B98" s="4">
        <f t="shared" si="25"/>
        <v>241983.3</v>
      </c>
      <c r="C98" s="5"/>
      <c r="D98" s="5"/>
      <c r="E98" s="4">
        <v>107816.34</v>
      </c>
      <c r="F98" s="4">
        <v>137847.79</v>
      </c>
      <c r="G98" s="6">
        <f t="shared" si="26"/>
        <v>1.2218796098219247</v>
      </c>
      <c r="H98" s="8">
        <f t="shared" si="24"/>
        <v>211951.85</v>
      </c>
    </row>
    <row r="99" spans="1:8" ht="14.25">
      <c r="A99" s="7" t="s">
        <v>16</v>
      </c>
      <c r="B99" s="4">
        <f t="shared" si="25"/>
        <v>759920.7499999992</v>
      </c>
      <c r="C99" s="5"/>
      <c r="D99" s="5"/>
      <c r="E99" s="4">
        <v>318086.48000000004</v>
      </c>
      <c r="F99" s="4">
        <v>372947.89</v>
      </c>
      <c r="G99" s="6">
        <f t="shared" si="26"/>
        <v>1.2041139895429558</v>
      </c>
      <c r="H99" s="8">
        <f t="shared" si="24"/>
        <v>705059.3399999993</v>
      </c>
    </row>
    <row r="100" spans="1:8" ht="15" thickBot="1">
      <c r="A100" s="9" t="s">
        <v>5</v>
      </c>
      <c r="B100" s="10">
        <f t="shared" si="25"/>
        <v>371538.66000000015</v>
      </c>
      <c r="C100" s="11"/>
      <c r="D100" s="11"/>
      <c r="E100" s="10">
        <v>193803.83000000002</v>
      </c>
      <c r="F100" s="10">
        <v>170241.25</v>
      </c>
      <c r="G100" s="12">
        <f t="shared" si="26"/>
        <v>0.913992851859565</v>
      </c>
      <c r="H100" s="13">
        <f t="shared" si="24"/>
        <v>395101.2400000002</v>
      </c>
    </row>
    <row r="101" spans="1:8" ht="15" thickBot="1">
      <c r="A101" s="14" t="s">
        <v>13</v>
      </c>
      <c r="B101" s="15">
        <f>SUM(B93:B100)</f>
        <v>6146489.949999999</v>
      </c>
      <c r="C101" s="15">
        <f>SUM(C93:C100)</f>
        <v>0</v>
      </c>
      <c r="D101" s="15">
        <f>SUM(D93:D100)</f>
        <v>0</v>
      </c>
      <c r="E101" s="15">
        <f>SUM(E93:E100)</f>
        <v>2623143.02</v>
      </c>
      <c r="F101" s="15">
        <f>SUM(F93:F100)</f>
        <v>2486521.77</v>
      </c>
      <c r="G101" s="16">
        <f t="shared" si="26"/>
        <v>1.1745357059436519</v>
      </c>
      <c r="H101" s="17">
        <f t="shared" si="24"/>
        <v>6283111.199999999</v>
      </c>
    </row>
    <row r="102" spans="1:8" ht="15" thickBot="1">
      <c r="A102" s="34"/>
      <c r="B102" s="35"/>
      <c r="C102" s="35"/>
      <c r="D102" s="35"/>
      <c r="E102" s="35"/>
      <c r="F102" s="35"/>
      <c r="G102" s="36"/>
      <c r="H102" s="35"/>
    </row>
    <row r="103" spans="1:8" s="2" customFormat="1" ht="38.25" customHeight="1">
      <c r="A103" s="31" t="s">
        <v>26</v>
      </c>
      <c r="B103" s="27" t="s">
        <v>10</v>
      </c>
      <c r="C103" s="28" t="s">
        <v>6</v>
      </c>
      <c r="D103" s="28" t="s">
        <v>7</v>
      </c>
      <c r="E103" s="27" t="s">
        <v>6</v>
      </c>
      <c r="F103" s="27" t="s">
        <v>8</v>
      </c>
      <c r="G103" s="27" t="s">
        <v>12</v>
      </c>
      <c r="H103" s="29" t="s">
        <v>11</v>
      </c>
    </row>
    <row r="104" spans="1:8" s="2" customFormat="1" ht="22.5" customHeight="1">
      <c r="A104" s="7" t="s">
        <v>32</v>
      </c>
      <c r="B104" s="4">
        <f aca="true" t="shared" si="27" ref="B104:B110">H93</f>
        <v>516847.78</v>
      </c>
      <c r="C104" s="42"/>
      <c r="D104" s="42"/>
      <c r="E104" s="41">
        <v>222906.01</v>
      </c>
      <c r="F104" s="41">
        <v>181149.82</v>
      </c>
      <c r="G104" s="21">
        <f aca="true" t="shared" si="28" ref="G104:G110">F104/E93</f>
        <v>0.35048969350318193</v>
      </c>
      <c r="H104" s="8">
        <f>B104+E104-F104</f>
        <v>558603.97</v>
      </c>
    </row>
    <row r="105" spans="1:8" ht="14.25">
      <c r="A105" s="7" t="s">
        <v>0</v>
      </c>
      <c r="B105" s="4">
        <f t="shared" si="27"/>
        <v>810933.6999999997</v>
      </c>
      <c r="C105" s="5"/>
      <c r="D105" s="5"/>
      <c r="E105" s="4">
        <v>529262.74</v>
      </c>
      <c r="F105" s="4">
        <v>387582.62</v>
      </c>
      <c r="G105" s="21">
        <f t="shared" si="28"/>
        <v>1.049513478864813</v>
      </c>
      <c r="H105" s="8">
        <f aca="true" t="shared" si="29" ref="H105:H112">B105+E105-F105</f>
        <v>952613.8199999997</v>
      </c>
    </row>
    <row r="106" spans="1:8" ht="14.25">
      <c r="A106" s="7" t="s">
        <v>1</v>
      </c>
      <c r="B106" s="4">
        <f t="shared" si="27"/>
        <v>393290.92999999993</v>
      </c>
      <c r="C106" s="5"/>
      <c r="D106" s="5"/>
      <c r="E106" s="4">
        <v>368305.98</v>
      </c>
      <c r="F106" s="4">
        <v>279344.79</v>
      </c>
      <c r="G106" s="21">
        <f t="shared" si="28"/>
        <v>1.1458701205111952</v>
      </c>
      <c r="H106" s="8">
        <f t="shared" si="29"/>
        <v>482252.11999999994</v>
      </c>
    </row>
    <row r="107" spans="1:8" ht="14.25">
      <c r="A107" s="7" t="s">
        <v>2</v>
      </c>
      <c r="B107" s="4">
        <f t="shared" si="27"/>
        <v>978265.8100000016</v>
      </c>
      <c r="C107" s="5"/>
      <c r="D107" s="5"/>
      <c r="E107" s="4">
        <v>754155.66</v>
      </c>
      <c r="F107" s="4">
        <v>528608.52</v>
      </c>
      <c r="G107" s="21">
        <f t="shared" si="28"/>
        <v>1.1260952409843321</v>
      </c>
      <c r="H107" s="8">
        <f t="shared" si="29"/>
        <v>1203812.9500000016</v>
      </c>
    </row>
    <row r="108" spans="1:8" ht="14.25">
      <c r="A108" s="7" t="s">
        <v>3</v>
      </c>
      <c r="B108" s="4">
        <f t="shared" si="27"/>
        <v>2271660.5499999984</v>
      </c>
      <c r="C108" s="5"/>
      <c r="D108" s="5"/>
      <c r="E108" s="4">
        <v>732264.2</v>
      </c>
      <c r="F108" s="4">
        <v>443500.91</v>
      </c>
      <c r="G108" s="21">
        <f t="shared" si="28"/>
        <v>1.0975301934019936</v>
      </c>
      <c r="H108" s="8">
        <f t="shared" si="29"/>
        <v>2560423.839999998</v>
      </c>
    </row>
    <row r="109" spans="1:8" ht="14.25">
      <c r="A109" s="7" t="s">
        <v>9</v>
      </c>
      <c r="B109" s="4">
        <f t="shared" si="27"/>
        <v>211951.85</v>
      </c>
      <c r="C109" s="5"/>
      <c r="D109" s="5"/>
      <c r="E109" s="4">
        <v>166476.63</v>
      </c>
      <c r="F109" s="4">
        <v>110768.4</v>
      </c>
      <c r="G109" s="21">
        <f t="shared" si="28"/>
        <v>1.027380450866724</v>
      </c>
      <c r="H109" s="8">
        <f t="shared" si="29"/>
        <v>267660.07999999996</v>
      </c>
    </row>
    <row r="110" spans="1:8" ht="14.25">
      <c r="A110" s="7" t="s">
        <v>16</v>
      </c>
      <c r="B110" s="4">
        <f t="shared" si="27"/>
        <v>705059.3399999993</v>
      </c>
      <c r="C110" s="5"/>
      <c r="D110" s="5"/>
      <c r="E110" s="4">
        <v>456897.17</v>
      </c>
      <c r="F110" s="4">
        <v>340124.83</v>
      </c>
      <c r="G110" s="21">
        <f t="shared" si="28"/>
        <v>1.0692841456197697</v>
      </c>
      <c r="H110" s="8">
        <f t="shared" si="29"/>
        <v>821831.6799999992</v>
      </c>
    </row>
    <row r="111" spans="1:8" ht="14.25">
      <c r="A111" s="9" t="s">
        <v>33</v>
      </c>
      <c r="B111" s="10"/>
      <c r="C111" s="11"/>
      <c r="D111" s="11"/>
      <c r="E111" s="10">
        <v>511604.88</v>
      </c>
      <c r="F111" s="10"/>
      <c r="G111" s="21"/>
      <c r="H111" s="8">
        <f t="shared" si="29"/>
        <v>511604.88</v>
      </c>
    </row>
    <row r="112" spans="1:8" ht="15" thickBot="1">
      <c r="A112" s="9" t="s">
        <v>5</v>
      </c>
      <c r="B112" s="10">
        <f>H100</f>
        <v>395101.2400000002</v>
      </c>
      <c r="C112" s="11"/>
      <c r="D112" s="11"/>
      <c r="E112" s="10">
        <v>298489.78</v>
      </c>
      <c r="F112" s="10">
        <v>228128.56</v>
      </c>
      <c r="G112" s="21">
        <f>F112/E100</f>
        <v>1.1771106897113435</v>
      </c>
      <c r="H112" s="13">
        <f t="shared" si="29"/>
        <v>465462.46000000025</v>
      </c>
    </row>
    <row r="113" spans="1:8" ht="15" thickBot="1">
      <c r="A113" s="14" t="s">
        <v>13</v>
      </c>
      <c r="B113" s="15">
        <f>SUM(B104:B112)</f>
        <v>6283111.199999998</v>
      </c>
      <c r="C113" s="15">
        <f aca="true" t="shared" si="30" ref="C113:H113">SUM(C104:C112)</f>
        <v>0</v>
      </c>
      <c r="D113" s="15">
        <f t="shared" si="30"/>
        <v>0</v>
      </c>
      <c r="E113" s="15">
        <f t="shared" si="30"/>
        <v>4040363.05</v>
      </c>
      <c r="F113" s="15">
        <f t="shared" si="30"/>
        <v>2499208.4499999997</v>
      </c>
      <c r="G113" s="16">
        <f>F113/E101</f>
        <v>0.952753407246548</v>
      </c>
      <c r="H113" s="15">
        <f t="shared" si="30"/>
        <v>7824265.799999999</v>
      </c>
    </row>
    <row r="114" spans="1:8" ht="15" thickBot="1">
      <c r="A114" s="34"/>
      <c r="B114" s="35"/>
      <c r="C114" s="35"/>
      <c r="D114" s="35"/>
      <c r="E114" s="35"/>
      <c r="F114" s="35"/>
      <c r="G114" s="36"/>
      <c r="H114" s="35"/>
    </row>
    <row r="115" spans="1:8" s="2" customFormat="1" ht="38.25" customHeight="1" thickBot="1">
      <c r="A115" s="23" t="s">
        <v>31</v>
      </c>
      <c r="B115" s="24" t="s">
        <v>10</v>
      </c>
      <c r="C115" s="25" t="s">
        <v>6</v>
      </c>
      <c r="D115" s="25" t="s">
        <v>7</v>
      </c>
      <c r="E115" s="24" t="s">
        <v>6</v>
      </c>
      <c r="F115" s="24" t="s">
        <v>8</v>
      </c>
      <c r="G115" s="24" t="s">
        <v>12</v>
      </c>
      <c r="H115" s="26" t="s">
        <v>11</v>
      </c>
    </row>
    <row r="116" spans="1:8" ht="14.25">
      <c r="A116" s="18" t="s">
        <v>32</v>
      </c>
      <c r="B116" s="19">
        <f>H104</f>
        <v>558603.97</v>
      </c>
      <c r="C116" s="20"/>
      <c r="D116" s="20"/>
      <c r="E116" s="19">
        <v>345108.53</v>
      </c>
      <c r="F116" s="19">
        <v>201537.07</v>
      </c>
      <c r="G116" s="21">
        <f>F116/E104</f>
        <v>0.9041347516830075</v>
      </c>
      <c r="H116" s="22">
        <f aca="true" t="shared" si="31" ref="H116:H125">B116+E116-F116</f>
        <v>702175.4299999999</v>
      </c>
    </row>
    <row r="117" spans="1:8" ht="14.25">
      <c r="A117" s="7" t="s">
        <v>0</v>
      </c>
      <c r="B117" s="4">
        <f aca="true" t="shared" si="32" ref="B117:B124">H105</f>
        <v>952613.8199999997</v>
      </c>
      <c r="C117" s="5"/>
      <c r="D117" s="5"/>
      <c r="E117" s="4">
        <v>558399</v>
      </c>
      <c r="F117" s="4">
        <v>501364.23</v>
      </c>
      <c r="G117" s="6">
        <f aca="true" t="shared" si="33" ref="G117:G124">F117/E105</f>
        <v>0.9472879764783744</v>
      </c>
      <c r="H117" s="8">
        <f t="shared" si="31"/>
        <v>1009648.5899999999</v>
      </c>
    </row>
    <row r="118" spans="1:8" ht="14.25">
      <c r="A118" s="7" t="s">
        <v>1</v>
      </c>
      <c r="B118" s="4">
        <f t="shared" si="32"/>
        <v>482252.11999999994</v>
      </c>
      <c r="C118" s="5"/>
      <c r="D118" s="5"/>
      <c r="E118" s="4">
        <v>393206.31</v>
      </c>
      <c r="F118" s="4">
        <v>343243.51</v>
      </c>
      <c r="G118" s="6">
        <f t="shared" si="33"/>
        <v>0.9319520416149638</v>
      </c>
      <c r="H118" s="8">
        <f t="shared" si="31"/>
        <v>532214.9199999999</v>
      </c>
    </row>
    <row r="119" spans="1:8" ht="14.25">
      <c r="A119" s="7" t="s">
        <v>2</v>
      </c>
      <c r="B119" s="4">
        <f t="shared" si="32"/>
        <v>1203812.9500000016</v>
      </c>
      <c r="C119" s="5"/>
      <c r="D119" s="5"/>
      <c r="E119" s="4">
        <v>785068.27</v>
      </c>
      <c r="F119" s="4">
        <v>712626.41</v>
      </c>
      <c r="G119" s="6">
        <f t="shared" si="33"/>
        <v>0.944932787483157</v>
      </c>
      <c r="H119" s="8">
        <f t="shared" si="31"/>
        <v>1276254.8100000015</v>
      </c>
    </row>
    <row r="120" spans="1:8" ht="14.25">
      <c r="A120" s="7" t="s">
        <v>3</v>
      </c>
      <c r="B120" s="4">
        <f t="shared" si="32"/>
        <v>2560423.839999998</v>
      </c>
      <c r="C120" s="5"/>
      <c r="D120" s="5"/>
      <c r="E120" s="4">
        <v>771322.68</v>
      </c>
      <c r="F120" s="4">
        <v>631795.43</v>
      </c>
      <c r="G120" s="6">
        <f t="shared" si="33"/>
        <v>0.8627971024665689</v>
      </c>
      <c r="H120" s="8">
        <f t="shared" si="31"/>
        <v>2699951.089999998</v>
      </c>
    </row>
    <row r="121" spans="1:8" ht="14.25">
      <c r="A121" s="7" t="s">
        <v>9</v>
      </c>
      <c r="B121" s="4">
        <f t="shared" si="32"/>
        <v>267660.07999999996</v>
      </c>
      <c r="C121" s="5"/>
      <c r="D121" s="5"/>
      <c r="E121" s="4">
        <v>186749.26</v>
      </c>
      <c r="F121" s="4">
        <v>158298.44</v>
      </c>
      <c r="G121" s="6">
        <f t="shared" si="33"/>
        <v>0.9508748465174962</v>
      </c>
      <c r="H121" s="8">
        <f t="shared" si="31"/>
        <v>296110.89999999997</v>
      </c>
    </row>
    <row r="122" spans="1:8" ht="14.25">
      <c r="A122" s="7" t="s">
        <v>16</v>
      </c>
      <c r="B122" s="4">
        <f t="shared" si="32"/>
        <v>821831.6799999992</v>
      </c>
      <c r="C122" s="5"/>
      <c r="D122" s="5"/>
      <c r="E122" s="4">
        <v>491181.67</v>
      </c>
      <c r="F122" s="4">
        <v>387553.23</v>
      </c>
      <c r="G122" s="6">
        <f t="shared" si="33"/>
        <v>0.8482285631141029</v>
      </c>
      <c r="H122" s="8">
        <f t="shared" si="31"/>
        <v>925460.1199999992</v>
      </c>
    </row>
    <row r="123" spans="1:8" ht="14.25">
      <c r="A123" s="9" t="s">
        <v>33</v>
      </c>
      <c r="B123" s="4">
        <f t="shared" si="32"/>
        <v>511604.88</v>
      </c>
      <c r="C123" s="5"/>
      <c r="D123" s="5"/>
      <c r="E123" s="4">
        <v>401443.71</v>
      </c>
      <c r="F123" s="4">
        <v>86580.55</v>
      </c>
      <c r="G123" s="6">
        <f t="shared" si="33"/>
        <v>0.16923323718100577</v>
      </c>
      <c r="H123" s="8">
        <f t="shared" si="31"/>
        <v>826468.04</v>
      </c>
    </row>
    <row r="124" spans="1:8" ht="15" thickBot="1">
      <c r="A124" s="9" t="s">
        <v>5</v>
      </c>
      <c r="B124" s="10">
        <f t="shared" si="32"/>
        <v>465462.46000000025</v>
      </c>
      <c r="C124" s="11"/>
      <c r="D124" s="11"/>
      <c r="E124" s="10">
        <v>326593.38</v>
      </c>
      <c r="F124" s="10">
        <v>260642.96</v>
      </c>
      <c r="G124" s="12">
        <f t="shared" si="33"/>
        <v>0.87320564208262</v>
      </c>
      <c r="H124" s="13">
        <f t="shared" si="31"/>
        <v>531412.8800000004</v>
      </c>
    </row>
    <row r="125" spans="1:8" ht="15" thickBot="1">
      <c r="A125" s="14" t="s">
        <v>13</v>
      </c>
      <c r="B125" s="15">
        <f>SUM(B116:B124)</f>
        <v>7824265.799999999</v>
      </c>
      <c r="C125" s="15">
        <f>SUM(C116:C124)</f>
        <v>0</v>
      </c>
      <c r="D125" s="15">
        <f>SUM(D116:D124)</f>
        <v>0</v>
      </c>
      <c r="E125" s="15">
        <f>SUM(E116:E124)</f>
        <v>4259072.81</v>
      </c>
      <c r="F125" s="15">
        <f>SUM(F116:F124)</f>
        <v>3283641.83</v>
      </c>
      <c r="G125" s="16">
        <f>F125/E113</f>
        <v>0.8127095979654602</v>
      </c>
      <c r="H125" s="17">
        <f t="shared" si="31"/>
        <v>8799696.78</v>
      </c>
    </row>
    <row r="126" ht="15" thickBot="1">
      <c r="E126" s="37"/>
    </row>
    <row r="127" spans="1:8" s="2" customFormat="1" ht="38.25" customHeight="1" thickBot="1">
      <c r="A127" s="23" t="s">
        <v>28</v>
      </c>
      <c r="B127" s="24" t="s">
        <v>10</v>
      </c>
      <c r="C127" s="25" t="s">
        <v>6</v>
      </c>
      <c r="D127" s="25" t="s">
        <v>7</v>
      </c>
      <c r="E127" s="24" t="s">
        <v>6</v>
      </c>
      <c r="F127" s="24" t="s">
        <v>8</v>
      </c>
      <c r="G127" s="24" t="s">
        <v>12</v>
      </c>
      <c r="H127" s="26" t="s">
        <v>11</v>
      </c>
    </row>
    <row r="128" spans="1:8" ht="14.25">
      <c r="A128" s="18" t="s">
        <v>32</v>
      </c>
      <c r="B128" s="19">
        <f>H116</f>
        <v>702175.4299999999</v>
      </c>
      <c r="C128" s="20"/>
      <c r="D128" s="20"/>
      <c r="E128" s="19">
        <v>399676.85</v>
      </c>
      <c r="F128" s="19">
        <v>242688.27</v>
      </c>
      <c r="G128" s="21">
        <f>F128/E116</f>
        <v>0.7032230411691069</v>
      </c>
      <c r="H128" s="22">
        <f>B128+E128-F128</f>
        <v>859164.0099999998</v>
      </c>
    </row>
    <row r="129" spans="1:8" ht="14.25">
      <c r="A129" s="7" t="s">
        <v>0</v>
      </c>
      <c r="B129" s="4">
        <f aca="true" t="shared" si="34" ref="B129:B136">H117</f>
        <v>1009648.5899999999</v>
      </c>
      <c r="C129" s="5"/>
      <c r="D129" s="5"/>
      <c r="E129" s="4">
        <v>638439.18</v>
      </c>
      <c r="F129" s="4">
        <v>528946.64</v>
      </c>
      <c r="G129" s="21">
        <f aca="true" t="shared" si="35" ref="G129:G136">F129/E117</f>
        <v>0.947255707836153</v>
      </c>
      <c r="H129" s="8">
        <f aca="true" t="shared" si="36" ref="H129:H137">B129+E129-F129</f>
        <v>1119141.13</v>
      </c>
    </row>
    <row r="130" spans="1:8" ht="14.25">
      <c r="A130" s="7" t="s">
        <v>1</v>
      </c>
      <c r="B130" s="4">
        <f t="shared" si="34"/>
        <v>532214.9199999999</v>
      </c>
      <c r="C130" s="5"/>
      <c r="D130" s="5"/>
      <c r="E130" s="4">
        <v>441778.18999999994</v>
      </c>
      <c r="F130" s="4">
        <v>370572.14</v>
      </c>
      <c r="G130" s="21">
        <f t="shared" si="35"/>
        <v>0.942436910536863</v>
      </c>
      <c r="H130" s="8">
        <f t="shared" si="36"/>
        <v>603420.9699999999</v>
      </c>
    </row>
    <row r="131" spans="1:8" ht="14.25">
      <c r="A131" s="7" t="s">
        <v>2</v>
      </c>
      <c r="B131" s="4">
        <f t="shared" si="34"/>
        <v>1276254.8100000015</v>
      </c>
      <c r="C131" s="5"/>
      <c r="D131" s="5"/>
      <c r="E131" s="4">
        <v>849634.56</v>
      </c>
      <c r="F131" s="4">
        <v>709290.17</v>
      </c>
      <c r="G131" s="21">
        <f t="shared" si="35"/>
        <v>0.9034757830678853</v>
      </c>
      <c r="H131" s="8">
        <f t="shared" si="36"/>
        <v>1416599.2000000016</v>
      </c>
    </row>
    <row r="132" spans="1:8" ht="14.25">
      <c r="A132" s="7" t="s">
        <v>3</v>
      </c>
      <c r="B132" s="4">
        <f t="shared" si="34"/>
        <v>2699951.089999998</v>
      </c>
      <c r="C132" s="5"/>
      <c r="D132" s="5"/>
      <c r="E132" s="4">
        <v>829412.67</v>
      </c>
      <c r="F132" s="4">
        <v>703999.28</v>
      </c>
      <c r="G132" s="21">
        <f t="shared" si="35"/>
        <v>0.912716944871892</v>
      </c>
      <c r="H132" s="8">
        <f t="shared" si="36"/>
        <v>2825364.4799999977</v>
      </c>
    </row>
    <row r="133" spans="1:8" ht="14.25">
      <c r="A133" s="7" t="s">
        <v>9</v>
      </c>
      <c r="B133" s="4">
        <f t="shared" si="34"/>
        <v>296110.89999999997</v>
      </c>
      <c r="C133" s="5"/>
      <c r="D133" s="5"/>
      <c r="E133" s="4">
        <v>231985.75</v>
      </c>
      <c r="F133" s="4">
        <v>168350.52</v>
      </c>
      <c r="G133" s="21">
        <f t="shared" si="35"/>
        <v>0.9014789134907415</v>
      </c>
      <c r="H133" s="8">
        <f t="shared" si="36"/>
        <v>359746.1299999999</v>
      </c>
    </row>
    <row r="134" spans="1:8" ht="14.25">
      <c r="A134" s="7" t="s">
        <v>16</v>
      </c>
      <c r="B134" s="4">
        <f t="shared" si="34"/>
        <v>925460.1199999992</v>
      </c>
      <c r="C134" s="5"/>
      <c r="D134" s="5"/>
      <c r="E134" s="4">
        <v>610382.5900000001</v>
      </c>
      <c r="F134" s="4">
        <v>454973.65</v>
      </c>
      <c r="G134" s="21">
        <f t="shared" si="35"/>
        <v>0.9262838533856527</v>
      </c>
      <c r="H134" s="8">
        <f t="shared" si="36"/>
        <v>1080869.0599999991</v>
      </c>
    </row>
    <row r="135" spans="1:8" ht="14.25">
      <c r="A135" s="9" t="s">
        <v>33</v>
      </c>
      <c r="B135" s="4">
        <f t="shared" si="34"/>
        <v>826468.04</v>
      </c>
      <c r="C135" s="5"/>
      <c r="D135" s="5"/>
      <c r="E135" s="4">
        <v>506146.21</v>
      </c>
      <c r="F135" s="4">
        <v>195557.19</v>
      </c>
      <c r="G135" s="21">
        <f t="shared" si="35"/>
        <v>0.48713477164706354</v>
      </c>
      <c r="H135" s="8">
        <f t="shared" si="36"/>
        <v>1137057.06</v>
      </c>
    </row>
    <row r="136" spans="1:8" ht="14.25">
      <c r="A136" s="9" t="s">
        <v>5</v>
      </c>
      <c r="B136" s="4">
        <f t="shared" si="34"/>
        <v>531412.8800000004</v>
      </c>
      <c r="C136" s="5"/>
      <c r="D136" s="5"/>
      <c r="E136" s="4">
        <v>359296.61</v>
      </c>
      <c r="F136" s="4">
        <v>335397.2</v>
      </c>
      <c r="G136" s="21">
        <f t="shared" si="35"/>
        <v>1.026956516999824</v>
      </c>
      <c r="H136" s="8">
        <f t="shared" si="36"/>
        <v>555312.2900000003</v>
      </c>
    </row>
    <row r="137" spans="1:8" ht="15" thickBot="1">
      <c r="A137" s="9" t="s">
        <v>34</v>
      </c>
      <c r="B137" s="10"/>
      <c r="C137" s="11"/>
      <c r="D137" s="11"/>
      <c r="E137" s="10">
        <v>161646.22</v>
      </c>
      <c r="F137" s="10">
        <v>0</v>
      </c>
      <c r="G137" s="12"/>
      <c r="H137" s="13">
        <f t="shared" si="36"/>
        <v>161646.22</v>
      </c>
    </row>
    <row r="138" spans="1:8" ht="15" thickBot="1">
      <c r="A138" s="14" t="s">
        <v>13</v>
      </c>
      <c r="B138" s="15">
        <f>SUM(B128:B137)</f>
        <v>8799696.78</v>
      </c>
      <c r="C138" s="15">
        <f>SUM(C128:C137)</f>
        <v>0</v>
      </c>
      <c r="D138" s="15">
        <f>SUM(D128:D137)</f>
        <v>0</v>
      </c>
      <c r="E138" s="15">
        <f>SUM(E128:E137)</f>
        <v>5028398.83</v>
      </c>
      <c r="F138" s="15">
        <f>SUM(F128:F137)</f>
        <v>3709775.06</v>
      </c>
      <c r="G138" s="16">
        <f>F138/E125</f>
        <v>0.8710287955842672</v>
      </c>
      <c r="H138" s="17">
        <f>SUM(H128:H137)</f>
        <v>10118320.55</v>
      </c>
    </row>
  </sheetData>
  <sheetProtection/>
  <mergeCells count="2">
    <mergeCell ref="A1:H1"/>
    <mergeCell ref="A31:H3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52">
      <selection activeCell="A113" sqref="A113"/>
    </sheetView>
  </sheetViews>
  <sheetFormatPr defaultColWidth="9.140625" defaultRowHeight="15"/>
  <cols>
    <col min="1" max="1" width="15.7109375" style="1" customWidth="1"/>
    <col min="2" max="2" width="14.7109375" style="1" customWidth="1"/>
    <col min="3" max="3" width="13.00390625" style="3" hidden="1" customWidth="1"/>
    <col min="4" max="4" width="11.28125" style="3" hidden="1" customWidth="1"/>
    <col min="5" max="5" width="13.7109375" style="1" customWidth="1"/>
    <col min="6" max="6" width="11.8515625" style="1" customWidth="1"/>
    <col min="7" max="7" width="13.7109375" style="1" customWidth="1"/>
    <col min="8" max="8" width="15.8515625" style="1" customWidth="1"/>
    <col min="9" max="16384" width="9.140625" style="1" customWidth="1"/>
  </cols>
  <sheetData>
    <row r="1" spans="1:8" ht="31.5" customHeight="1" thickBot="1">
      <c r="A1" s="256" t="s">
        <v>14</v>
      </c>
      <c r="B1" s="256"/>
      <c r="C1" s="256"/>
      <c r="D1" s="256"/>
      <c r="E1" s="256"/>
      <c r="F1" s="256"/>
      <c r="G1" s="256"/>
      <c r="H1" s="256"/>
    </row>
    <row r="2" spans="1:8" s="2" customFormat="1" ht="66" customHeight="1" thickBot="1">
      <c r="A2" s="23" t="s">
        <v>17</v>
      </c>
      <c r="B2" s="24" t="s">
        <v>10</v>
      </c>
      <c r="C2" s="25" t="s">
        <v>6</v>
      </c>
      <c r="D2" s="25" t="s">
        <v>7</v>
      </c>
      <c r="E2" s="24" t="s">
        <v>6</v>
      </c>
      <c r="F2" s="24" t="s">
        <v>8</v>
      </c>
      <c r="G2" s="24" t="s">
        <v>15</v>
      </c>
      <c r="H2" s="26" t="s">
        <v>11</v>
      </c>
    </row>
    <row r="3" spans="1:8" ht="14.25">
      <c r="A3" s="18" t="s">
        <v>0</v>
      </c>
      <c r="B3" s="19">
        <v>806778.04</v>
      </c>
      <c r="C3" s="20">
        <v>315255.4</v>
      </c>
      <c r="D3" s="20">
        <v>21168.62</v>
      </c>
      <c r="E3" s="19">
        <f aca="true" t="shared" si="0" ref="E3:E8">C3+D3</f>
        <v>336424.02</v>
      </c>
      <c r="F3" s="19">
        <v>340606.61</v>
      </c>
      <c r="G3" s="21"/>
      <c r="H3" s="22">
        <f>B3+E3-F3</f>
        <v>802595.4500000001</v>
      </c>
    </row>
    <row r="4" spans="1:8" ht="14.25">
      <c r="A4" s="7" t="s">
        <v>1</v>
      </c>
      <c r="B4" s="4">
        <v>298177.54</v>
      </c>
      <c r="C4" s="5">
        <v>159581.76</v>
      </c>
      <c r="D4" s="5">
        <v>-13954.58</v>
      </c>
      <c r="E4" s="4">
        <f t="shared" si="0"/>
        <v>145627.18000000002</v>
      </c>
      <c r="F4" s="4">
        <v>133211.5</v>
      </c>
      <c r="G4" s="6"/>
      <c r="H4" s="8">
        <f aca="true" t="shared" si="1" ref="H4:H10">B4+E4-F4</f>
        <v>310593.22</v>
      </c>
    </row>
    <row r="5" spans="1:8" ht="14.25">
      <c r="A5" s="7" t="s">
        <v>2</v>
      </c>
      <c r="B5" s="4">
        <v>1219394.85</v>
      </c>
      <c r="C5" s="5">
        <v>503619.8</v>
      </c>
      <c r="D5" s="5">
        <v>-13777.93</v>
      </c>
      <c r="E5" s="4">
        <f t="shared" si="0"/>
        <v>489841.87</v>
      </c>
      <c r="F5" s="4">
        <v>478743.38</v>
      </c>
      <c r="G5" s="6"/>
      <c r="H5" s="8">
        <f t="shared" si="1"/>
        <v>1230493.3400000003</v>
      </c>
    </row>
    <row r="6" spans="1:8" ht="14.25">
      <c r="A6" s="7" t="s">
        <v>3</v>
      </c>
      <c r="B6" s="4">
        <v>2229030.53</v>
      </c>
      <c r="C6" s="5">
        <v>411133.3</v>
      </c>
      <c r="D6" s="5">
        <v>-36.02</v>
      </c>
      <c r="E6" s="4">
        <f t="shared" si="0"/>
        <v>411097.27999999997</v>
      </c>
      <c r="F6" s="4">
        <v>384443.98</v>
      </c>
      <c r="G6" s="6"/>
      <c r="H6" s="8">
        <f t="shared" si="1"/>
        <v>2255683.8299999996</v>
      </c>
    </row>
    <row r="7" spans="1:8" ht="14.25">
      <c r="A7" s="7" t="s">
        <v>9</v>
      </c>
      <c r="B7" s="4">
        <v>154815.72</v>
      </c>
      <c r="C7" s="5">
        <v>106774.84</v>
      </c>
      <c r="D7" s="5">
        <v>-2017.56</v>
      </c>
      <c r="E7" s="4">
        <f t="shared" si="0"/>
        <v>104757.28</v>
      </c>
      <c r="F7" s="4">
        <v>92536.44</v>
      </c>
      <c r="G7" s="6"/>
      <c r="H7" s="8">
        <f t="shared" si="1"/>
        <v>167036.56</v>
      </c>
    </row>
    <row r="8" spans="1:8" ht="14.25">
      <c r="A8" s="7" t="s">
        <v>16</v>
      </c>
      <c r="B8" s="4">
        <v>519173.45</v>
      </c>
      <c r="C8" s="5">
        <v>290319.54</v>
      </c>
      <c r="D8" s="5">
        <v>8642.01</v>
      </c>
      <c r="E8" s="4">
        <f t="shared" si="0"/>
        <v>298961.55</v>
      </c>
      <c r="F8" s="4">
        <v>259296.17</v>
      </c>
      <c r="G8" s="6"/>
      <c r="H8" s="8">
        <f t="shared" si="1"/>
        <v>558838.83</v>
      </c>
    </row>
    <row r="9" spans="1:8" ht="15" thickBot="1">
      <c r="A9" s="9" t="s">
        <v>5</v>
      </c>
      <c r="B9" s="10"/>
      <c r="C9" s="11"/>
      <c r="D9" s="11"/>
      <c r="E9" s="10"/>
      <c r="F9" s="10"/>
      <c r="G9" s="12"/>
      <c r="H9" s="13"/>
    </row>
    <row r="10" spans="1:8" ht="36" customHeight="1" thickBot="1">
      <c r="A10" s="14" t="s">
        <v>13</v>
      </c>
      <c r="B10" s="15">
        <f>SUM(B3:B9)</f>
        <v>5227370.13</v>
      </c>
      <c r="C10" s="15">
        <f>SUM(C3:C9)</f>
        <v>1786684.6400000001</v>
      </c>
      <c r="D10" s="15">
        <f>SUM(D3:D9)</f>
        <v>24.539999999999054</v>
      </c>
      <c r="E10" s="15">
        <f>SUM(E3:E9)</f>
        <v>1786709.1800000002</v>
      </c>
      <c r="F10" s="15">
        <f>SUM(F3:F9)</f>
        <v>1688838.0799999998</v>
      </c>
      <c r="G10" s="16">
        <f>F10/E10</f>
        <v>0.9452227026672576</v>
      </c>
      <c r="H10" s="17">
        <f t="shared" si="1"/>
        <v>5325241.23</v>
      </c>
    </row>
    <row r="11" ht="15" thickBot="1"/>
    <row r="12" spans="1:8" s="2" customFormat="1" ht="70.5" customHeight="1">
      <c r="A12" s="32" t="s">
        <v>18</v>
      </c>
      <c r="B12" s="27" t="s">
        <v>10</v>
      </c>
      <c r="C12" s="28" t="s">
        <v>6</v>
      </c>
      <c r="D12" s="28" t="s">
        <v>7</v>
      </c>
      <c r="E12" s="27" t="s">
        <v>6</v>
      </c>
      <c r="F12" s="27" t="s">
        <v>8</v>
      </c>
      <c r="G12" s="27" t="s">
        <v>15</v>
      </c>
      <c r="H12" s="29" t="s">
        <v>11</v>
      </c>
    </row>
    <row r="13" spans="1:8" ht="14.25">
      <c r="A13" s="7" t="s">
        <v>0</v>
      </c>
      <c r="B13" s="4">
        <f>H3</f>
        <v>802595.4500000001</v>
      </c>
      <c r="C13" s="5">
        <v>328787.89</v>
      </c>
      <c r="D13" s="5">
        <v>6377.34</v>
      </c>
      <c r="E13" s="4">
        <f>C13+D13</f>
        <v>335165.23000000004</v>
      </c>
      <c r="F13" s="4">
        <v>331213.13</v>
      </c>
      <c r="G13" s="6">
        <f aca="true" t="shared" si="2" ref="G13:G20">F13/E3</f>
        <v>0.984510945443194</v>
      </c>
      <c r="H13" s="8">
        <f>B13+E13-F13</f>
        <v>806547.5500000002</v>
      </c>
    </row>
    <row r="14" spans="1:8" ht="14.25">
      <c r="A14" s="7" t="s">
        <v>1</v>
      </c>
      <c r="B14" s="4">
        <f aca="true" t="shared" si="3" ref="B14:B19">H4</f>
        <v>310593.22</v>
      </c>
      <c r="C14" s="5">
        <v>173321.68</v>
      </c>
      <c r="D14" s="5">
        <v>-4185.82</v>
      </c>
      <c r="E14" s="4">
        <f aca="true" t="shared" si="4" ref="E14:E19">C14+D14</f>
        <v>169135.86</v>
      </c>
      <c r="F14" s="4">
        <v>139741.26</v>
      </c>
      <c r="G14" s="6">
        <f t="shared" si="2"/>
        <v>0.9595822702877306</v>
      </c>
      <c r="H14" s="8">
        <f aca="true" t="shared" si="5" ref="H14:H20">B14+E14-F14</f>
        <v>339987.81999999995</v>
      </c>
    </row>
    <row r="15" spans="1:8" ht="14.25">
      <c r="A15" s="7" t="s">
        <v>2</v>
      </c>
      <c r="B15" s="4">
        <f t="shared" si="3"/>
        <v>1230493.3400000003</v>
      </c>
      <c r="C15" s="5">
        <v>511856.79</v>
      </c>
      <c r="D15" s="5">
        <v>-16525.52</v>
      </c>
      <c r="E15" s="4">
        <f t="shared" si="4"/>
        <v>495331.26999999996</v>
      </c>
      <c r="F15" s="4">
        <v>526757.9</v>
      </c>
      <c r="G15" s="6">
        <f t="shared" si="2"/>
        <v>1.0753631575022364</v>
      </c>
      <c r="H15" s="8">
        <f t="shared" si="5"/>
        <v>1199066.7100000004</v>
      </c>
    </row>
    <row r="16" spans="1:8" ht="14.25">
      <c r="A16" s="7" t="s">
        <v>3</v>
      </c>
      <c r="B16" s="4">
        <f t="shared" si="3"/>
        <v>2255683.8299999996</v>
      </c>
      <c r="C16" s="5">
        <v>408534.09</v>
      </c>
      <c r="D16" s="5">
        <v>9753.82</v>
      </c>
      <c r="E16" s="4">
        <f t="shared" si="4"/>
        <v>418287.91000000003</v>
      </c>
      <c r="F16" s="4">
        <v>338071.25</v>
      </c>
      <c r="G16" s="6">
        <f t="shared" si="2"/>
        <v>0.8223631399361242</v>
      </c>
      <c r="H16" s="8">
        <f t="shared" si="5"/>
        <v>2335900.4899999998</v>
      </c>
    </row>
    <row r="17" spans="1:8" ht="14.25">
      <c r="A17" s="7" t="s">
        <v>9</v>
      </c>
      <c r="B17" s="4">
        <f t="shared" si="3"/>
        <v>167036.56</v>
      </c>
      <c r="C17" s="5">
        <v>103638.19</v>
      </c>
      <c r="D17" s="5">
        <v>1052.35</v>
      </c>
      <c r="E17" s="4">
        <f t="shared" si="4"/>
        <v>104690.54000000001</v>
      </c>
      <c r="F17" s="4">
        <v>83964.02</v>
      </c>
      <c r="G17" s="6">
        <f t="shared" si="2"/>
        <v>0.8015101193921798</v>
      </c>
      <c r="H17" s="8">
        <f t="shared" si="5"/>
        <v>187763.07999999996</v>
      </c>
    </row>
    <row r="18" spans="1:8" ht="14.25">
      <c r="A18" s="7" t="s">
        <v>16</v>
      </c>
      <c r="B18" s="4">
        <f t="shared" si="3"/>
        <v>558838.83</v>
      </c>
      <c r="C18" s="5">
        <v>293319.65</v>
      </c>
      <c r="D18" s="5">
        <v>14979.74</v>
      </c>
      <c r="E18" s="4">
        <f t="shared" si="4"/>
        <v>308299.39</v>
      </c>
      <c r="F18" s="4">
        <v>244711.12</v>
      </c>
      <c r="G18" s="6">
        <f t="shared" si="2"/>
        <v>0.8185370995032639</v>
      </c>
      <c r="H18" s="8">
        <f t="shared" si="5"/>
        <v>622427.1</v>
      </c>
    </row>
    <row r="19" spans="1:8" ht="15" thickBot="1">
      <c r="A19" s="9" t="s">
        <v>5</v>
      </c>
      <c r="B19" s="10">
        <f t="shared" si="3"/>
        <v>0</v>
      </c>
      <c r="C19" s="11">
        <v>73357.72</v>
      </c>
      <c r="D19" s="11">
        <v>0</v>
      </c>
      <c r="E19" s="10">
        <f t="shared" si="4"/>
        <v>73357.72</v>
      </c>
      <c r="F19" s="10">
        <v>0</v>
      </c>
      <c r="G19" s="12"/>
      <c r="H19" s="13">
        <f t="shared" si="5"/>
        <v>73357.72</v>
      </c>
    </row>
    <row r="20" spans="1:8" ht="19.5" customHeight="1" thickBot="1">
      <c r="A20" s="14" t="s">
        <v>13</v>
      </c>
      <c r="B20" s="15">
        <f>SUM(B13:B19)</f>
        <v>5325241.2299999995</v>
      </c>
      <c r="C20" s="15">
        <f>SUM(C13:C19)</f>
        <v>1892816.01</v>
      </c>
      <c r="D20" s="15">
        <f>SUM(D13:D19)</f>
        <v>11451.91</v>
      </c>
      <c r="E20" s="15">
        <f>SUM(E13:E19)</f>
        <v>1904267.9200000002</v>
      </c>
      <c r="F20" s="15">
        <f>SUM(F13:F19)</f>
        <v>1664458.6800000002</v>
      </c>
      <c r="G20" s="16">
        <f t="shared" si="2"/>
        <v>0.9315778407765275</v>
      </c>
      <c r="H20" s="17">
        <f t="shared" si="5"/>
        <v>5565050.469999999</v>
      </c>
    </row>
    <row r="21" spans="1:8" ht="19.5" customHeight="1" thickBot="1">
      <c r="A21" s="256"/>
      <c r="B21" s="256"/>
      <c r="C21" s="256"/>
      <c r="D21" s="256"/>
      <c r="E21" s="256"/>
      <c r="F21" s="256"/>
      <c r="G21" s="256"/>
      <c r="H21" s="256"/>
    </row>
    <row r="22" spans="1:8" s="2" customFormat="1" ht="60.75" customHeight="1">
      <c r="A22" s="30" t="s">
        <v>19</v>
      </c>
      <c r="B22" s="27" t="s">
        <v>10</v>
      </c>
      <c r="C22" s="28" t="s">
        <v>6</v>
      </c>
      <c r="D22" s="28" t="s">
        <v>7</v>
      </c>
      <c r="E22" s="27" t="s">
        <v>6</v>
      </c>
      <c r="F22" s="27" t="s">
        <v>8</v>
      </c>
      <c r="G22" s="27" t="s">
        <v>15</v>
      </c>
      <c r="H22" s="29" t="s">
        <v>11</v>
      </c>
    </row>
    <row r="23" spans="1:8" ht="14.25">
      <c r="A23" s="7" t="s">
        <v>0</v>
      </c>
      <c r="B23" s="4">
        <f>H13</f>
        <v>806547.5500000002</v>
      </c>
      <c r="C23" s="5">
        <v>330501.53</v>
      </c>
      <c r="D23" s="5">
        <v>-3103.32</v>
      </c>
      <c r="E23" s="4">
        <f>C23+D23</f>
        <v>327398.21</v>
      </c>
      <c r="F23" s="4">
        <v>333612.59</v>
      </c>
      <c r="G23" s="6">
        <f>F23/E13</f>
        <v>0.9953675385719455</v>
      </c>
      <c r="H23" s="8">
        <f>B23+E23-F23</f>
        <v>800333.1700000002</v>
      </c>
    </row>
    <row r="24" spans="1:8" ht="14.25">
      <c r="A24" s="7" t="s">
        <v>1</v>
      </c>
      <c r="B24" s="4">
        <f aca="true" t="shared" si="6" ref="B24:B29">H14</f>
        <v>339987.81999999995</v>
      </c>
      <c r="C24" s="5">
        <v>178366.87</v>
      </c>
      <c r="D24" s="5">
        <v>-13080.57</v>
      </c>
      <c r="E24" s="4">
        <f aca="true" t="shared" si="7" ref="E24:E29">C24+D24</f>
        <v>165286.3</v>
      </c>
      <c r="F24" s="4">
        <v>157156.87</v>
      </c>
      <c r="G24" s="6">
        <f aca="true" t="shared" si="8" ref="G24:G30">F24/E14</f>
        <v>0.9291753386892644</v>
      </c>
      <c r="H24" s="8">
        <f aca="true" t="shared" si="9" ref="H24:H30">B24+E24-F24</f>
        <v>348117.24999999994</v>
      </c>
    </row>
    <row r="25" spans="1:8" ht="14.25">
      <c r="A25" s="7" t="s">
        <v>2</v>
      </c>
      <c r="B25" s="4">
        <f t="shared" si="6"/>
        <v>1199066.7100000004</v>
      </c>
      <c r="C25" s="5">
        <v>493020.95</v>
      </c>
      <c r="D25" s="5">
        <v>-34215.25</v>
      </c>
      <c r="E25" s="4">
        <f t="shared" si="7"/>
        <v>458805.7</v>
      </c>
      <c r="F25" s="4">
        <v>575626.35</v>
      </c>
      <c r="G25" s="6">
        <f t="shared" si="8"/>
        <v>1.1621037977271251</v>
      </c>
      <c r="H25" s="8">
        <f t="shared" si="9"/>
        <v>1082246.0600000005</v>
      </c>
    </row>
    <row r="26" spans="1:8" ht="14.25">
      <c r="A26" s="7" t="s">
        <v>3</v>
      </c>
      <c r="B26" s="4">
        <f t="shared" si="6"/>
        <v>2335900.4899999998</v>
      </c>
      <c r="C26" s="5">
        <v>406498.22</v>
      </c>
      <c r="D26" s="5">
        <v>-25609.76</v>
      </c>
      <c r="E26" s="4">
        <f t="shared" si="7"/>
        <v>380888.45999999996</v>
      </c>
      <c r="F26" s="4">
        <v>452385.61</v>
      </c>
      <c r="G26" s="6">
        <f t="shared" si="8"/>
        <v>1.0815172974997054</v>
      </c>
      <c r="H26" s="8">
        <f t="shared" si="9"/>
        <v>2264403.34</v>
      </c>
    </row>
    <row r="27" spans="1:8" ht="14.25">
      <c r="A27" s="7" t="s">
        <v>9</v>
      </c>
      <c r="B27" s="4">
        <f t="shared" si="6"/>
        <v>187763.07999999996</v>
      </c>
      <c r="C27" s="5">
        <v>104834.66</v>
      </c>
      <c r="D27" s="5">
        <v>272.11</v>
      </c>
      <c r="E27" s="4">
        <f t="shared" si="7"/>
        <v>105106.77</v>
      </c>
      <c r="F27" s="4">
        <v>88929.43</v>
      </c>
      <c r="G27" s="6">
        <f t="shared" si="8"/>
        <v>0.8494504852109845</v>
      </c>
      <c r="H27" s="8">
        <f t="shared" si="9"/>
        <v>203940.41999999998</v>
      </c>
    </row>
    <row r="28" spans="1:8" ht="14.25">
      <c r="A28" s="7" t="s">
        <v>16</v>
      </c>
      <c r="B28" s="4">
        <f t="shared" si="6"/>
        <v>622427.1</v>
      </c>
      <c r="C28" s="5">
        <v>297061.07</v>
      </c>
      <c r="D28" s="5">
        <v>8526.79</v>
      </c>
      <c r="E28" s="4">
        <f t="shared" si="7"/>
        <v>305587.86</v>
      </c>
      <c r="F28" s="4">
        <v>320866.34</v>
      </c>
      <c r="G28" s="6">
        <f t="shared" si="8"/>
        <v>1.0407621630389863</v>
      </c>
      <c r="H28" s="8">
        <f t="shared" si="9"/>
        <v>607148.6199999999</v>
      </c>
    </row>
    <row r="29" spans="1:8" ht="15" thickBot="1">
      <c r="A29" s="9" t="s">
        <v>5</v>
      </c>
      <c r="B29" s="10">
        <f t="shared" si="6"/>
        <v>73357.72</v>
      </c>
      <c r="C29" s="11">
        <v>86916.03</v>
      </c>
      <c r="D29" s="11">
        <v>-1121.74</v>
      </c>
      <c r="E29" s="10">
        <f t="shared" si="7"/>
        <v>85794.29</v>
      </c>
      <c r="F29" s="10">
        <v>41410.5</v>
      </c>
      <c r="G29" s="12">
        <f t="shared" si="8"/>
        <v>0.5645009141505488</v>
      </c>
      <c r="H29" s="13">
        <f t="shared" si="9"/>
        <v>117741.51000000001</v>
      </c>
    </row>
    <row r="30" spans="1:8" ht="36" customHeight="1" thickBot="1">
      <c r="A30" s="14" t="s">
        <v>13</v>
      </c>
      <c r="B30" s="15">
        <f>SUM(B23:B29)</f>
        <v>5565050.47</v>
      </c>
      <c r="C30" s="15">
        <f>SUM(C23:C29)</f>
        <v>1897199.33</v>
      </c>
      <c r="D30" s="15">
        <f>SUM(D23:D29)</f>
        <v>-68331.74</v>
      </c>
      <c r="E30" s="15">
        <f>SUM(E23:E29)</f>
        <v>1828867.5899999999</v>
      </c>
      <c r="F30" s="15">
        <f>SUM(F23:F29)</f>
        <v>1969987.69</v>
      </c>
      <c r="G30" s="16">
        <f t="shared" si="8"/>
        <v>1.0345118296169165</v>
      </c>
      <c r="H30" s="17">
        <f t="shared" si="9"/>
        <v>5423930.369999999</v>
      </c>
    </row>
    <row r="31" ht="47.25" customHeight="1" thickBot="1"/>
    <row r="32" spans="1:8" s="2" customFormat="1" ht="66" customHeight="1">
      <c r="A32" s="31" t="s">
        <v>20</v>
      </c>
      <c r="B32" s="27" t="s">
        <v>10</v>
      </c>
      <c r="C32" s="28" t="s">
        <v>6</v>
      </c>
      <c r="D32" s="28" t="s">
        <v>7</v>
      </c>
      <c r="E32" s="27" t="s">
        <v>6</v>
      </c>
      <c r="F32" s="27" t="s">
        <v>8</v>
      </c>
      <c r="G32" s="27" t="s">
        <v>15</v>
      </c>
      <c r="H32" s="29" t="s">
        <v>11</v>
      </c>
    </row>
    <row r="33" spans="1:8" ht="14.25">
      <c r="A33" s="7" t="s">
        <v>0</v>
      </c>
      <c r="B33" s="4">
        <f>H23</f>
        <v>800333.1700000002</v>
      </c>
      <c r="C33" s="5">
        <v>338246.94</v>
      </c>
      <c r="D33" s="5">
        <v>-136496.13</v>
      </c>
      <c r="E33" s="4">
        <f>C33+D33</f>
        <v>201750.81</v>
      </c>
      <c r="F33" s="4">
        <v>301446.58</v>
      </c>
      <c r="G33" s="6">
        <f>F33/E23</f>
        <v>0.9207337450012326</v>
      </c>
      <c r="H33" s="8">
        <f>B33+E33-F33</f>
        <v>700637.4000000001</v>
      </c>
    </row>
    <row r="34" spans="1:8" ht="14.25">
      <c r="A34" s="7" t="s">
        <v>1</v>
      </c>
      <c r="B34" s="4">
        <f aca="true" t="shared" si="10" ref="B34:B39">H24</f>
        <v>348117.24999999994</v>
      </c>
      <c r="C34" s="5">
        <v>197066.59</v>
      </c>
      <c r="D34" s="5">
        <v>-6327.8</v>
      </c>
      <c r="E34" s="4">
        <f aca="true" t="shared" si="11" ref="E34:E39">C34+D34</f>
        <v>190738.79</v>
      </c>
      <c r="F34" s="4">
        <v>162721.8</v>
      </c>
      <c r="G34" s="6">
        <f aca="true" t="shared" si="12" ref="G34:G40">F34/E24</f>
        <v>0.9844844975052379</v>
      </c>
      <c r="H34" s="8">
        <f aca="true" t="shared" si="13" ref="H34:H40">B34+E34-F34</f>
        <v>376134.23999999993</v>
      </c>
    </row>
    <row r="35" spans="1:8" ht="14.25">
      <c r="A35" s="7" t="s">
        <v>2</v>
      </c>
      <c r="B35" s="4">
        <f t="shared" si="10"/>
        <v>1082246.0600000005</v>
      </c>
      <c r="C35" s="5">
        <v>513213.2</v>
      </c>
      <c r="D35" s="5">
        <v>156274.73</v>
      </c>
      <c r="E35" s="4">
        <f t="shared" si="11"/>
        <v>669487.93</v>
      </c>
      <c r="F35" s="4">
        <v>437228.25</v>
      </c>
      <c r="G35" s="6">
        <f t="shared" si="12"/>
        <v>0.9529703968368309</v>
      </c>
      <c r="H35" s="8">
        <f t="shared" si="13"/>
        <v>1314505.7400000007</v>
      </c>
    </row>
    <row r="36" spans="1:8" ht="14.25">
      <c r="A36" s="7" t="s">
        <v>3</v>
      </c>
      <c r="B36" s="4">
        <f t="shared" si="10"/>
        <v>2264403.34</v>
      </c>
      <c r="C36" s="5">
        <v>423973.49</v>
      </c>
      <c r="D36" s="5">
        <v>165390.62</v>
      </c>
      <c r="E36" s="4">
        <f t="shared" si="11"/>
        <v>589364.11</v>
      </c>
      <c r="F36" s="4">
        <v>372760.11</v>
      </c>
      <c r="G36" s="6">
        <f t="shared" si="12"/>
        <v>0.9786595004742333</v>
      </c>
      <c r="H36" s="8">
        <f t="shared" si="13"/>
        <v>2481007.34</v>
      </c>
    </row>
    <row r="37" spans="1:8" ht="14.25">
      <c r="A37" s="7" t="s">
        <v>9</v>
      </c>
      <c r="B37" s="4">
        <f t="shared" si="10"/>
        <v>203940.41999999998</v>
      </c>
      <c r="C37" s="5">
        <v>111983.74</v>
      </c>
      <c r="D37" s="5">
        <v>46449.03</v>
      </c>
      <c r="E37" s="4">
        <f t="shared" si="11"/>
        <v>158432.77000000002</v>
      </c>
      <c r="F37" s="4">
        <v>95689.62</v>
      </c>
      <c r="G37" s="6">
        <f t="shared" si="12"/>
        <v>0.9104039635125311</v>
      </c>
      <c r="H37" s="8">
        <f t="shared" si="13"/>
        <v>266683.57</v>
      </c>
    </row>
    <row r="38" spans="1:8" ht="14.25">
      <c r="A38" s="7" t="s">
        <v>16</v>
      </c>
      <c r="B38" s="4">
        <f t="shared" si="10"/>
        <v>607148.6199999999</v>
      </c>
      <c r="C38" s="5">
        <v>286409.62</v>
      </c>
      <c r="D38" s="5">
        <v>172093.39</v>
      </c>
      <c r="E38" s="4">
        <f t="shared" si="11"/>
        <v>458503.01</v>
      </c>
      <c r="F38" s="4">
        <v>192079.35</v>
      </c>
      <c r="G38" s="6">
        <f t="shared" si="12"/>
        <v>0.6285568739543516</v>
      </c>
      <c r="H38" s="8">
        <f t="shared" si="13"/>
        <v>873572.2799999999</v>
      </c>
    </row>
    <row r="39" spans="1:8" ht="15" thickBot="1">
      <c r="A39" s="9" t="s">
        <v>5</v>
      </c>
      <c r="B39" s="10">
        <f t="shared" si="10"/>
        <v>117741.51000000001</v>
      </c>
      <c r="C39" s="11">
        <v>113002.61</v>
      </c>
      <c r="D39" s="11">
        <v>36678.72</v>
      </c>
      <c r="E39" s="10">
        <f t="shared" si="11"/>
        <v>149681.33000000002</v>
      </c>
      <c r="F39" s="10">
        <v>55864.67</v>
      </c>
      <c r="G39" s="12">
        <f t="shared" si="12"/>
        <v>0.6511467138430774</v>
      </c>
      <c r="H39" s="13">
        <f t="shared" si="13"/>
        <v>211558.17000000004</v>
      </c>
    </row>
    <row r="40" spans="1:8" ht="36" customHeight="1" thickBot="1">
      <c r="A40" s="14" t="s">
        <v>13</v>
      </c>
      <c r="B40" s="15">
        <f>SUM(B33:B39)</f>
        <v>5423930.37</v>
      </c>
      <c r="C40" s="15">
        <f>SUM(C33:C39)</f>
        <v>1983896.1900000002</v>
      </c>
      <c r="D40" s="15">
        <f>SUM(D33:D39)</f>
        <v>434062.56000000006</v>
      </c>
      <c r="E40" s="15">
        <f>SUM(E33:E39)</f>
        <v>2417958.75</v>
      </c>
      <c r="F40" s="15">
        <f>SUM(F33:F39)</f>
        <v>1617790.38</v>
      </c>
      <c r="G40" s="16">
        <f t="shared" si="12"/>
        <v>0.8845858436367173</v>
      </c>
      <c r="H40" s="17">
        <f t="shared" si="13"/>
        <v>6224098.74</v>
      </c>
    </row>
    <row r="41" ht="42.75" customHeight="1" thickBot="1"/>
    <row r="42" spans="1:8" s="2" customFormat="1" ht="58.5" customHeight="1">
      <c r="A42" s="31" t="s">
        <v>21</v>
      </c>
      <c r="B42" s="27" t="s">
        <v>10</v>
      </c>
      <c r="C42" s="28" t="s">
        <v>6</v>
      </c>
      <c r="D42" s="28" t="s">
        <v>7</v>
      </c>
      <c r="E42" s="27" t="s">
        <v>6</v>
      </c>
      <c r="F42" s="27" t="s">
        <v>8</v>
      </c>
      <c r="G42" s="27" t="s">
        <v>15</v>
      </c>
      <c r="H42" s="29" t="s">
        <v>11</v>
      </c>
    </row>
    <row r="43" spans="1:8" ht="14.25">
      <c r="A43" s="7" t="s">
        <v>0</v>
      </c>
      <c r="B43" s="4">
        <f>H33</f>
        <v>700637.4000000001</v>
      </c>
      <c r="C43" s="5"/>
      <c r="D43" s="5"/>
      <c r="E43" s="4">
        <v>328478.79</v>
      </c>
      <c r="F43" s="4">
        <v>240881.16</v>
      </c>
      <c r="G43" s="6">
        <f>F43/E33</f>
        <v>1.1939538681406037</v>
      </c>
      <c r="H43" s="8">
        <f>B43+E43-F43</f>
        <v>788235.0300000001</v>
      </c>
    </row>
    <row r="44" spans="1:8" ht="14.25">
      <c r="A44" s="7" t="s">
        <v>1</v>
      </c>
      <c r="B44" s="4">
        <f aca="true" t="shared" si="14" ref="B44:B49">H34</f>
        <v>376134.23999999993</v>
      </c>
      <c r="C44" s="5"/>
      <c r="D44" s="5"/>
      <c r="E44" s="4">
        <v>193967.32</v>
      </c>
      <c r="F44" s="4">
        <v>198516.31</v>
      </c>
      <c r="G44" s="6">
        <f aca="true" t="shared" si="15" ref="G44:G50">F44/E34</f>
        <v>1.0407757645940818</v>
      </c>
      <c r="H44" s="8">
        <f aca="true" t="shared" si="16" ref="H44:H50">B44+E44-F44</f>
        <v>371585.24999999994</v>
      </c>
    </row>
    <row r="45" spans="1:8" ht="14.25">
      <c r="A45" s="7" t="s">
        <v>2</v>
      </c>
      <c r="B45" s="4">
        <f t="shared" si="14"/>
        <v>1314505.7400000007</v>
      </c>
      <c r="C45" s="5"/>
      <c r="D45" s="5"/>
      <c r="E45" s="4">
        <v>470072.37</v>
      </c>
      <c r="F45" s="4">
        <v>575238.65</v>
      </c>
      <c r="G45" s="6">
        <f t="shared" si="15"/>
        <v>0.8592218383981919</v>
      </c>
      <c r="H45" s="8">
        <f t="shared" si="16"/>
        <v>1209339.460000001</v>
      </c>
    </row>
    <row r="46" spans="1:8" ht="14.25">
      <c r="A46" s="7" t="s">
        <v>3</v>
      </c>
      <c r="B46" s="4">
        <f t="shared" si="14"/>
        <v>2481007.34</v>
      </c>
      <c r="C46" s="5"/>
      <c r="D46" s="5"/>
      <c r="E46" s="4">
        <v>390665.61</v>
      </c>
      <c r="F46" s="4">
        <v>520988.19</v>
      </c>
      <c r="G46" s="6">
        <f t="shared" si="15"/>
        <v>0.8839835700209163</v>
      </c>
      <c r="H46" s="8">
        <f t="shared" si="16"/>
        <v>2350684.76</v>
      </c>
    </row>
    <row r="47" spans="1:8" ht="14.25">
      <c r="A47" s="7" t="s">
        <v>9</v>
      </c>
      <c r="B47" s="4">
        <f t="shared" si="14"/>
        <v>266683.57</v>
      </c>
      <c r="C47" s="5"/>
      <c r="D47" s="5"/>
      <c r="E47" s="4">
        <v>100166.5</v>
      </c>
      <c r="F47" s="4">
        <v>139915.46</v>
      </c>
      <c r="G47" s="6">
        <f t="shared" si="15"/>
        <v>0.8831219702843041</v>
      </c>
      <c r="H47" s="8">
        <f t="shared" si="16"/>
        <v>226934.61000000002</v>
      </c>
    </row>
    <row r="48" spans="1:8" ht="14.25">
      <c r="A48" s="7" t="s">
        <v>16</v>
      </c>
      <c r="B48" s="4">
        <f t="shared" si="14"/>
        <v>873572.2799999999</v>
      </c>
      <c r="C48" s="5"/>
      <c r="D48" s="5"/>
      <c r="E48" s="4">
        <v>302748.61</v>
      </c>
      <c r="F48" s="4">
        <v>510151.59</v>
      </c>
      <c r="G48" s="6">
        <f t="shared" si="15"/>
        <v>1.1126461089099502</v>
      </c>
      <c r="H48" s="8">
        <f t="shared" si="16"/>
        <v>666169.2999999998</v>
      </c>
    </row>
    <row r="49" spans="1:8" ht="15" thickBot="1">
      <c r="A49" s="9" t="s">
        <v>5</v>
      </c>
      <c r="B49" s="10">
        <f t="shared" si="14"/>
        <v>211558.17000000004</v>
      </c>
      <c r="C49" s="11"/>
      <c r="D49" s="11"/>
      <c r="E49" s="10">
        <v>150547.28</v>
      </c>
      <c r="F49" s="10">
        <v>94942.93</v>
      </c>
      <c r="G49" s="12">
        <f t="shared" si="15"/>
        <v>0.6343004167587233</v>
      </c>
      <c r="H49" s="13">
        <f t="shared" si="16"/>
        <v>267162.5200000001</v>
      </c>
    </row>
    <row r="50" spans="1:8" ht="36" customHeight="1" thickBot="1">
      <c r="A50" s="14" t="s">
        <v>13</v>
      </c>
      <c r="B50" s="15">
        <f>SUM(B43:B49)</f>
        <v>6224098.740000001</v>
      </c>
      <c r="C50" s="15">
        <f>SUM(C43:C49)</f>
        <v>0</v>
      </c>
      <c r="D50" s="15">
        <f>SUM(D43:D49)</f>
        <v>0</v>
      </c>
      <c r="E50" s="15">
        <f>SUM(E43:E49)</f>
        <v>1936646.4799999997</v>
      </c>
      <c r="F50" s="15">
        <f>SUM(F43:F49)</f>
        <v>2280634.29</v>
      </c>
      <c r="G50" s="16">
        <f t="shared" si="15"/>
        <v>0.9432064504822508</v>
      </c>
      <c r="H50" s="17">
        <f t="shared" si="16"/>
        <v>5880110.930000001</v>
      </c>
    </row>
    <row r="51" ht="15" thickBot="1"/>
    <row r="52" spans="1:8" s="2" customFormat="1" ht="65.25" customHeight="1" thickBot="1">
      <c r="A52" s="33" t="s">
        <v>22</v>
      </c>
      <c r="B52" s="24" t="s">
        <v>10</v>
      </c>
      <c r="C52" s="25" t="s">
        <v>6</v>
      </c>
      <c r="D52" s="25" t="s">
        <v>7</v>
      </c>
      <c r="E52" s="24" t="s">
        <v>6</v>
      </c>
      <c r="F52" s="24" t="s">
        <v>8</v>
      </c>
      <c r="G52" s="24" t="s">
        <v>15</v>
      </c>
      <c r="H52" s="26" t="s">
        <v>11</v>
      </c>
    </row>
    <row r="53" spans="1:8" ht="14.25">
      <c r="A53" s="18" t="s">
        <v>0</v>
      </c>
      <c r="B53" s="19">
        <f>H43</f>
        <v>788235.0300000001</v>
      </c>
      <c r="C53" s="20"/>
      <c r="D53" s="20"/>
      <c r="E53" s="19">
        <v>296436.86</v>
      </c>
      <c r="F53" s="19">
        <v>252485.59</v>
      </c>
      <c r="G53" s="21">
        <f>F53/E43</f>
        <v>0.7686511205183142</v>
      </c>
      <c r="H53" s="22">
        <f>B53+E53-F53</f>
        <v>832186.3000000002</v>
      </c>
    </row>
    <row r="54" spans="1:8" ht="14.25">
      <c r="A54" s="7" t="s">
        <v>1</v>
      </c>
      <c r="B54" s="4">
        <f aca="true" t="shared" si="17" ref="B54:B59">H44</f>
        <v>371585.24999999994</v>
      </c>
      <c r="C54" s="5"/>
      <c r="D54" s="5"/>
      <c r="E54" s="4">
        <v>212589.64</v>
      </c>
      <c r="F54" s="4">
        <v>179477.07</v>
      </c>
      <c r="G54" s="6">
        <f aca="true" t="shared" si="18" ref="G54:G60">F54/E44</f>
        <v>0.925295405432214</v>
      </c>
      <c r="H54" s="8">
        <f aca="true" t="shared" si="19" ref="H54:H59">B54+E54-F54</f>
        <v>404697.8199999999</v>
      </c>
    </row>
    <row r="55" spans="1:8" ht="14.25">
      <c r="A55" s="7" t="s">
        <v>2</v>
      </c>
      <c r="B55" s="4">
        <f t="shared" si="17"/>
        <v>1209339.460000001</v>
      </c>
      <c r="C55" s="5"/>
      <c r="D55" s="5"/>
      <c r="E55" s="4">
        <v>483749.34</v>
      </c>
      <c r="F55" s="4">
        <v>588457.6</v>
      </c>
      <c r="G55" s="6">
        <f t="shared" si="18"/>
        <v>1.2518446893613424</v>
      </c>
      <c r="H55" s="8">
        <f t="shared" si="19"/>
        <v>1104631.2000000011</v>
      </c>
    </row>
    <row r="56" spans="1:8" ht="14.25">
      <c r="A56" s="7" t="s">
        <v>3</v>
      </c>
      <c r="B56" s="4">
        <f t="shared" si="17"/>
        <v>2350684.76</v>
      </c>
      <c r="C56" s="5"/>
      <c r="D56" s="5"/>
      <c r="E56" s="4">
        <v>394746.18</v>
      </c>
      <c r="F56" s="4">
        <v>409177.56</v>
      </c>
      <c r="G56" s="6">
        <f t="shared" si="18"/>
        <v>1.0473856657103757</v>
      </c>
      <c r="H56" s="8">
        <f t="shared" si="19"/>
        <v>2336253.38</v>
      </c>
    </row>
    <row r="57" spans="1:8" ht="14.25">
      <c r="A57" s="7" t="s">
        <v>9</v>
      </c>
      <c r="B57" s="4">
        <f t="shared" si="17"/>
        <v>226934.61000000002</v>
      </c>
      <c r="C57" s="5"/>
      <c r="D57" s="5"/>
      <c r="E57" s="4">
        <v>98326.35</v>
      </c>
      <c r="F57" s="4">
        <v>109158.7</v>
      </c>
      <c r="G57" s="6">
        <f t="shared" si="18"/>
        <v>1.0897725287396485</v>
      </c>
      <c r="H57" s="8">
        <f t="shared" si="19"/>
        <v>216102.26</v>
      </c>
    </row>
    <row r="58" spans="1:8" ht="14.25">
      <c r="A58" s="7" t="s">
        <v>16</v>
      </c>
      <c r="B58" s="4">
        <f t="shared" si="17"/>
        <v>666169.2999999998</v>
      </c>
      <c r="C58" s="5"/>
      <c r="D58" s="5"/>
      <c r="E58" s="4">
        <v>258912.11</v>
      </c>
      <c r="F58" s="4">
        <v>319300.36</v>
      </c>
      <c r="G58" s="6">
        <f t="shared" si="18"/>
        <v>1.0546715970058458</v>
      </c>
      <c r="H58" s="8">
        <f t="shared" si="19"/>
        <v>605781.0499999998</v>
      </c>
    </row>
    <row r="59" spans="1:8" ht="15" thickBot="1">
      <c r="A59" s="9" t="s">
        <v>5</v>
      </c>
      <c r="B59" s="10">
        <f t="shared" si="17"/>
        <v>267162.5200000001</v>
      </c>
      <c r="C59" s="11"/>
      <c r="D59" s="11"/>
      <c r="E59" s="10">
        <v>147892.22</v>
      </c>
      <c r="F59" s="10">
        <v>124068.65</v>
      </c>
      <c r="G59" s="12">
        <f t="shared" si="18"/>
        <v>0.8241175131161452</v>
      </c>
      <c r="H59" s="13">
        <f t="shared" si="19"/>
        <v>290986.0900000001</v>
      </c>
    </row>
    <row r="60" spans="1:8" ht="25.5" customHeight="1" thickBot="1">
      <c r="A60" s="14" t="s">
        <v>13</v>
      </c>
      <c r="B60" s="15">
        <f>SUM(B53:B59)</f>
        <v>5880110.930000002</v>
      </c>
      <c r="C60" s="15">
        <f>SUM(C53:C59)</f>
        <v>0</v>
      </c>
      <c r="D60" s="15">
        <f>SUM(D53:D59)</f>
        <v>0</v>
      </c>
      <c r="E60" s="15">
        <f>SUM(E53:E59)</f>
        <v>1892652.7</v>
      </c>
      <c r="F60" s="15">
        <f>SUM(F53:F59)</f>
        <v>1982125.5299999998</v>
      </c>
      <c r="G60" s="16">
        <f t="shared" si="18"/>
        <v>1.0234834031247666</v>
      </c>
      <c r="H60" s="17">
        <f>B60+E60-F60</f>
        <v>5790638.1000000015</v>
      </c>
    </row>
    <row r="61" ht="15" thickBot="1"/>
    <row r="62" spans="1:8" s="2" customFormat="1" ht="62.25" customHeight="1" thickBot="1">
      <c r="A62" s="33" t="s">
        <v>23</v>
      </c>
      <c r="B62" s="24" t="s">
        <v>10</v>
      </c>
      <c r="C62" s="25" t="s">
        <v>6</v>
      </c>
      <c r="D62" s="25" t="s">
        <v>7</v>
      </c>
      <c r="E62" s="24" t="s">
        <v>6</v>
      </c>
      <c r="F62" s="24" t="s">
        <v>8</v>
      </c>
      <c r="G62" s="24" t="s">
        <v>15</v>
      </c>
      <c r="H62" s="26" t="s">
        <v>11</v>
      </c>
    </row>
    <row r="63" spans="1:8" ht="14.25">
      <c r="A63" s="18" t="s">
        <v>0</v>
      </c>
      <c r="B63" s="19">
        <f>H53</f>
        <v>832186.3000000002</v>
      </c>
      <c r="C63" s="20"/>
      <c r="D63" s="20"/>
      <c r="E63" s="19">
        <v>611813.91</v>
      </c>
      <c r="F63" s="19">
        <v>269033.67</v>
      </c>
      <c r="G63" s="21">
        <f>F63/E53</f>
        <v>0.9075580884239565</v>
      </c>
      <c r="H63" s="22">
        <f>B63+E63-F63</f>
        <v>1174966.5400000003</v>
      </c>
    </row>
    <row r="64" spans="1:8" ht="14.25">
      <c r="A64" s="7" t="s">
        <v>1</v>
      </c>
      <c r="B64" s="4">
        <f aca="true" t="shared" si="20" ref="B64:B69">H54</f>
        <v>404697.8199999999</v>
      </c>
      <c r="C64" s="5"/>
      <c r="D64" s="5"/>
      <c r="E64" s="4">
        <v>198050.67</v>
      </c>
      <c r="F64" s="4">
        <v>228268.83</v>
      </c>
      <c r="G64" s="6">
        <f aca="true" t="shared" si="21" ref="G64:G70">F64/E54</f>
        <v>1.073753311779445</v>
      </c>
      <c r="H64" s="8">
        <f aca="true" t="shared" si="22" ref="H64:H69">B64+E64-F64</f>
        <v>374479.6599999999</v>
      </c>
    </row>
    <row r="65" spans="1:8" ht="14.25">
      <c r="A65" s="7" t="s">
        <v>2</v>
      </c>
      <c r="B65" s="4">
        <f t="shared" si="20"/>
        <v>1104631.2000000011</v>
      </c>
      <c r="C65" s="5"/>
      <c r="D65" s="5"/>
      <c r="E65" s="4">
        <v>474992.75</v>
      </c>
      <c r="F65" s="4">
        <v>553343.58</v>
      </c>
      <c r="G65" s="6">
        <f t="shared" si="21"/>
        <v>1.143864258295422</v>
      </c>
      <c r="H65" s="8">
        <f t="shared" si="22"/>
        <v>1026280.3700000012</v>
      </c>
    </row>
    <row r="66" spans="1:8" ht="14.25">
      <c r="A66" s="7" t="s">
        <v>3</v>
      </c>
      <c r="B66" s="4">
        <f t="shared" si="20"/>
        <v>2336253.38</v>
      </c>
      <c r="C66" s="5"/>
      <c r="D66" s="5"/>
      <c r="E66" s="4">
        <v>430399.41</v>
      </c>
      <c r="F66" s="4">
        <v>405886.43</v>
      </c>
      <c r="G66" s="6">
        <f t="shared" si="21"/>
        <v>1.028221299063616</v>
      </c>
      <c r="H66" s="8">
        <f t="shared" si="22"/>
        <v>2360766.36</v>
      </c>
    </row>
    <row r="67" spans="1:8" ht="14.25">
      <c r="A67" s="7" t="s">
        <v>9</v>
      </c>
      <c r="B67" s="4">
        <f t="shared" si="20"/>
        <v>216102.26</v>
      </c>
      <c r="C67" s="5"/>
      <c r="D67" s="5"/>
      <c r="E67" s="4">
        <v>95839.85</v>
      </c>
      <c r="F67" s="4">
        <v>128700.41</v>
      </c>
      <c r="G67" s="6">
        <f t="shared" si="21"/>
        <v>1.3089106836570257</v>
      </c>
      <c r="H67" s="8">
        <f t="shared" si="22"/>
        <v>183241.69999999998</v>
      </c>
    </row>
    <row r="68" spans="1:8" ht="14.25">
      <c r="A68" s="7" t="s">
        <v>16</v>
      </c>
      <c r="B68" s="4">
        <f t="shared" si="20"/>
        <v>605781.0499999998</v>
      </c>
      <c r="C68" s="5"/>
      <c r="D68" s="5"/>
      <c r="E68" s="4">
        <v>264343.17</v>
      </c>
      <c r="F68" s="4">
        <v>256602.71</v>
      </c>
      <c r="G68" s="6">
        <f t="shared" si="21"/>
        <v>0.9910803708640743</v>
      </c>
      <c r="H68" s="8">
        <f t="shared" si="22"/>
        <v>613521.5099999998</v>
      </c>
    </row>
    <row r="69" spans="1:8" ht="15" thickBot="1">
      <c r="A69" s="9" t="s">
        <v>5</v>
      </c>
      <c r="B69" s="10">
        <f t="shared" si="20"/>
        <v>290986.0900000001</v>
      </c>
      <c r="C69" s="11"/>
      <c r="D69" s="11"/>
      <c r="E69" s="10">
        <v>159935.87</v>
      </c>
      <c r="F69" s="10">
        <v>151781.74</v>
      </c>
      <c r="G69" s="12">
        <f t="shared" si="21"/>
        <v>1.0262996931143504</v>
      </c>
      <c r="H69" s="13">
        <f t="shared" si="22"/>
        <v>299140.2200000001</v>
      </c>
    </row>
    <row r="70" spans="1:8" ht="25.5" customHeight="1" thickBot="1">
      <c r="A70" s="14" t="s">
        <v>13</v>
      </c>
      <c r="B70" s="15">
        <f>SUM(B63:B69)</f>
        <v>5790638.100000001</v>
      </c>
      <c r="C70" s="15">
        <f>SUM(C63:C69)</f>
        <v>0</v>
      </c>
      <c r="D70" s="15">
        <f>SUM(D63:D69)</f>
        <v>0</v>
      </c>
      <c r="E70" s="15">
        <f>SUM(E63:E69)</f>
        <v>2235375.63</v>
      </c>
      <c r="F70" s="15">
        <f>SUM(F63:F69)</f>
        <v>1993617.3699999999</v>
      </c>
      <c r="G70" s="16">
        <f t="shared" si="21"/>
        <v>1.0533455873864233</v>
      </c>
      <c r="H70" s="17">
        <f>B70+E70-F70</f>
        <v>6032396.36</v>
      </c>
    </row>
    <row r="71" ht="15" thickBot="1"/>
    <row r="72" spans="1:8" s="2" customFormat="1" ht="62.25" customHeight="1" thickBot="1">
      <c r="A72" s="33" t="s">
        <v>24</v>
      </c>
      <c r="B72" s="24" t="s">
        <v>10</v>
      </c>
      <c r="C72" s="25" t="s">
        <v>6</v>
      </c>
      <c r="D72" s="25" t="s">
        <v>7</v>
      </c>
      <c r="E72" s="24" t="s">
        <v>6</v>
      </c>
      <c r="F72" s="24" t="s">
        <v>8</v>
      </c>
      <c r="G72" s="24" t="s">
        <v>15</v>
      </c>
      <c r="H72" s="26" t="s">
        <v>11</v>
      </c>
    </row>
    <row r="73" spans="1:8" ht="14.25">
      <c r="A73" s="7" t="s">
        <v>0</v>
      </c>
      <c r="B73" s="4">
        <f>H63</f>
        <v>1174966.5400000003</v>
      </c>
      <c r="C73" s="5"/>
      <c r="D73" s="5"/>
      <c r="E73" s="4">
        <v>317438.18</v>
      </c>
      <c r="F73" s="4">
        <v>346629.56</v>
      </c>
      <c r="G73" s="21">
        <f>F73/E63</f>
        <v>0.5665604431909695</v>
      </c>
      <c r="H73" s="8">
        <f>B73+E73-F73</f>
        <v>1145775.1600000001</v>
      </c>
    </row>
    <row r="74" spans="1:8" ht="14.25">
      <c r="A74" s="7" t="s">
        <v>1</v>
      </c>
      <c r="B74" s="4">
        <f aca="true" t="shared" si="23" ref="B74:B79">H64</f>
        <v>374479.6599999999</v>
      </c>
      <c r="C74" s="5"/>
      <c r="D74" s="5"/>
      <c r="E74" s="4">
        <v>239289.53</v>
      </c>
      <c r="F74" s="4">
        <v>206063.85</v>
      </c>
      <c r="G74" s="6">
        <f aca="true" t="shared" si="24" ref="G74:G80">F74/E64</f>
        <v>1.0404602519143207</v>
      </c>
      <c r="H74" s="8">
        <f aca="true" t="shared" si="25" ref="H74:H80">B74+E74-F74</f>
        <v>407705.33999999997</v>
      </c>
    </row>
    <row r="75" spans="1:8" ht="14.25">
      <c r="A75" s="7" t="s">
        <v>2</v>
      </c>
      <c r="B75" s="4">
        <f t="shared" si="23"/>
        <v>1026280.3700000012</v>
      </c>
      <c r="C75" s="5"/>
      <c r="D75" s="5"/>
      <c r="E75" s="4">
        <v>541887.99</v>
      </c>
      <c r="F75" s="4">
        <v>492220.32</v>
      </c>
      <c r="G75" s="6">
        <f t="shared" si="24"/>
        <v>1.0362691220023885</v>
      </c>
      <c r="H75" s="8">
        <f t="shared" si="25"/>
        <v>1075948.0400000012</v>
      </c>
    </row>
    <row r="76" spans="1:8" ht="14.25">
      <c r="A76" s="7" t="s">
        <v>3</v>
      </c>
      <c r="B76" s="4">
        <f t="shared" si="23"/>
        <v>2360766.36</v>
      </c>
      <c r="C76" s="5"/>
      <c r="D76" s="5"/>
      <c r="E76" s="4">
        <v>473217.15</v>
      </c>
      <c r="F76" s="4">
        <v>355992.52</v>
      </c>
      <c r="G76" s="6">
        <f t="shared" si="24"/>
        <v>0.827121301118884</v>
      </c>
      <c r="H76" s="8">
        <f t="shared" si="25"/>
        <v>2477990.9899999998</v>
      </c>
    </row>
    <row r="77" spans="1:8" ht="14.25">
      <c r="A77" s="7" t="s">
        <v>9</v>
      </c>
      <c r="B77" s="4">
        <f t="shared" si="23"/>
        <v>183241.69999999998</v>
      </c>
      <c r="C77" s="5"/>
      <c r="D77" s="5"/>
      <c r="E77" s="4">
        <v>109844.26</v>
      </c>
      <c r="F77" s="4">
        <v>83706.07</v>
      </c>
      <c r="G77" s="6">
        <f t="shared" si="24"/>
        <v>0.873395252601084</v>
      </c>
      <c r="H77" s="8">
        <f t="shared" si="25"/>
        <v>209379.88999999996</v>
      </c>
    </row>
    <row r="78" spans="1:8" ht="14.25">
      <c r="A78" s="7" t="s">
        <v>16</v>
      </c>
      <c r="B78" s="4">
        <f t="shared" si="23"/>
        <v>613521.5099999998</v>
      </c>
      <c r="C78" s="5"/>
      <c r="D78" s="5"/>
      <c r="E78" s="4">
        <v>272773.27</v>
      </c>
      <c r="F78" s="4">
        <v>317771.85</v>
      </c>
      <c r="G78" s="6">
        <f t="shared" si="24"/>
        <v>1.202118632382293</v>
      </c>
      <c r="H78" s="8">
        <f t="shared" si="25"/>
        <v>568522.9299999998</v>
      </c>
    </row>
    <row r="79" spans="1:8" ht="15" thickBot="1">
      <c r="A79" s="9" t="s">
        <v>5</v>
      </c>
      <c r="B79" s="10">
        <f t="shared" si="23"/>
        <v>299140.2200000001</v>
      </c>
      <c r="C79" s="11"/>
      <c r="D79" s="11"/>
      <c r="E79" s="10">
        <v>190678.73</v>
      </c>
      <c r="F79" s="10">
        <v>170891.82</v>
      </c>
      <c r="G79" s="12">
        <f t="shared" si="24"/>
        <v>1.0685021440155984</v>
      </c>
      <c r="H79" s="13">
        <f t="shared" si="25"/>
        <v>318927.13000000006</v>
      </c>
    </row>
    <row r="80" spans="1:8" ht="21.75" customHeight="1" thickBot="1">
      <c r="A80" s="14" t="s">
        <v>13</v>
      </c>
      <c r="B80" s="15">
        <f>SUM(B73:B79)</f>
        <v>6032396.360000001</v>
      </c>
      <c r="C80" s="15">
        <f>SUM(C73:C79)</f>
        <v>0</v>
      </c>
      <c r="D80" s="15">
        <f>SUM(D73:D79)</f>
        <v>0</v>
      </c>
      <c r="E80" s="15">
        <f>SUM(E73:E79)</f>
        <v>2145129.1100000003</v>
      </c>
      <c r="F80" s="15">
        <f>SUM(F73:F79)</f>
        <v>1973275.99</v>
      </c>
      <c r="G80" s="16">
        <f t="shared" si="24"/>
        <v>0.8827491735695446</v>
      </c>
      <c r="H80" s="17">
        <f t="shared" si="25"/>
        <v>6204249.480000001</v>
      </c>
    </row>
    <row r="81" ht="15" thickBot="1"/>
    <row r="82" spans="1:8" s="2" customFormat="1" ht="38.25" customHeight="1">
      <c r="A82" s="31" t="s">
        <v>25</v>
      </c>
      <c r="B82" s="27" t="s">
        <v>10</v>
      </c>
      <c r="C82" s="28" t="s">
        <v>6</v>
      </c>
      <c r="D82" s="28" t="s">
        <v>7</v>
      </c>
      <c r="E82" s="27" t="s">
        <v>6</v>
      </c>
      <c r="F82" s="27" t="s">
        <v>8</v>
      </c>
      <c r="G82" s="27" t="s">
        <v>12</v>
      </c>
      <c r="H82" s="29" t="s">
        <v>11</v>
      </c>
    </row>
    <row r="83" spans="1:8" ht="14.25">
      <c r="A83" s="7" t="s">
        <v>0</v>
      </c>
      <c r="B83" s="4">
        <f>H73</f>
        <v>1145775.1600000001</v>
      </c>
      <c r="C83" s="5"/>
      <c r="D83" s="5"/>
      <c r="E83" s="4">
        <v>220568.34</v>
      </c>
      <c r="F83" s="4">
        <v>393681.83</v>
      </c>
      <c r="G83" s="21">
        <f>F83/E73</f>
        <v>1.240184246268045</v>
      </c>
      <c r="H83" s="8">
        <f>B83+E83-F83</f>
        <v>972661.6700000002</v>
      </c>
    </row>
    <row r="84" spans="1:8" ht="14.25">
      <c r="A84" s="7" t="s">
        <v>1</v>
      </c>
      <c r="B84" s="4">
        <f aca="true" t="shared" si="26" ref="B84:B89">H74</f>
        <v>407705.33999999997</v>
      </c>
      <c r="C84" s="5"/>
      <c r="D84" s="5"/>
      <c r="E84" s="4">
        <v>244592.53</v>
      </c>
      <c r="F84" s="4">
        <v>193455.82</v>
      </c>
      <c r="G84" s="6">
        <f aca="true" t="shared" si="27" ref="G84:G90">F84/E74</f>
        <v>0.8084591916746211</v>
      </c>
      <c r="H84" s="8">
        <f aca="true" t="shared" si="28" ref="H84:H90">B84+E84-F84</f>
        <v>458842.05</v>
      </c>
    </row>
    <row r="85" spans="1:8" ht="14.25">
      <c r="A85" s="7" t="s">
        <v>2</v>
      </c>
      <c r="B85" s="4">
        <f t="shared" si="26"/>
        <v>1075948.0400000012</v>
      </c>
      <c r="C85" s="5"/>
      <c r="D85" s="5"/>
      <c r="E85" s="4">
        <v>414597.65</v>
      </c>
      <c r="F85" s="4">
        <v>537410.75</v>
      </c>
      <c r="G85" s="6">
        <f t="shared" si="27"/>
        <v>0.9917377021033443</v>
      </c>
      <c r="H85" s="8">
        <f t="shared" si="28"/>
        <v>953134.9400000013</v>
      </c>
    </row>
    <row r="86" spans="1:8" ht="14.25">
      <c r="A86" s="7" t="s">
        <v>3</v>
      </c>
      <c r="B86" s="4">
        <f t="shared" si="26"/>
        <v>2477990.9899999998</v>
      </c>
      <c r="C86" s="5"/>
      <c r="D86" s="5"/>
      <c r="E86" s="4">
        <v>356107.98</v>
      </c>
      <c r="F86" s="4">
        <v>451469.7</v>
      </c>
      <c r="G86" s="6">
        <f t="shared" si="27"/>
        <v>0.9540434026957814</v>
      </c>
      <c r="H86" s="8">
        <f t="shared" si="28"/>
        <v>2382629.2699999996</v>
      </c>
    </row>
    <row r="87" spans="1:8" ht="14.25">
      <c r="A87" s="7" t="s">
        <v>9</v>
      </c>
      <c r="B87" s="4">
        <f t="shared" si="26"/>
        <v>209379.88999999996</v>
      </c>
      <c r="C87" s="5"/>
      <c r="D87" s="5"/>
      <c r="E87" s="4">
        <v>79212.04</v>
      </c>
      <c r="F87" s="4">
        <v>134178.94</v>
      </c>
      <c r="G87" s="6">
        <f t="shared" si="27"/>
        <v>1.2215380211947353</v>
      </c>
      <c r="H87" s="8">
        <f t="shared" si="28"/>
        <v>154412.98999999993</v>
      </c>
    </row>
    <row r="88" spans="1:8" ht="14.25">
      <c r="A88" s="7" t="s">
        <v>16</v>
      </c>
      <c r="B88" s="4">
        <f t="shared" si="26"/>
        <v>568522.9299999998</v>
      </c>
      <c r="C88" s="5"/>
      <c r="D88" s="5"/>
      <c r="E88" s="4">
        <v>317581.74</v>
      </c>
      <c r="F88" s="4">
        <v>248357.03</v>
      </c>
      <c r="G88" s="6">
        <f t="shared" si="27"/>
        <v>0.9104888833132366</v>
      </c>
      <c r="H88" s="8">
        <f t="shared" si="28"/>
        <v>637747.6399999998</v>
      </c>
    </row>
    <row r="89" spans="1:8" ht="15" thickBot="1">
      <c r="A89" s="9" t="s">
        <v>5</v>
      </c>
      <c r="B89" s="10">
        <f t="shared" si="26"/>
        <v>318927.13000000006</v>
      </c>
      <c r="C89" s="11"/>
      <c r="D89" s="11"/>
      <c r="E89" s="10">
        <v>138711.9</v>
      </c>
      <c r="F89" s="10">
        <v>151322.33</v>
      </c>
      <c r="G89" s="12">
        <f t="shared" si="27"/>
        <v>0.7935983735574491</v>
      </c>
      <c r="H89" s="13">
        <f t="shared" si="28"/>
        <v>306316.70000000007</v>
      </c>
    </row>
    <row r="90" spans="1:8" ht="15" thickBot="1">
      <c r="A90" s="14" t="s">
        <v>13</v>
      </c>
      <c r="B90" s="15">
        <f>SUM(B83:B89)</f>
        <v>6204249.48</v>
      </c>
      <c r="C90" s="15">
        <f>SUM(C83:C89)</f>
        <v>0</v>
      </c>
      <c r="D90" s="15">
        <f>SUM(D83:D89)</f>
        <v>0</v>
      </c>
      <c r="E90" s="15">
        <f>SUM(E83:E89)</f>
        <v>1771372.18</v>
      </c>
      <c r="F90" s="15">
        <f>SUM(F83:F89)</f>
        <v>2109876.4</v>
      </c>
      <c r="G90" s="16">
        <f t="shared" si="27"/>
        <v>0.9835661593348102</v>
      </c>
      <c r="H90" s="17">
        <f t="shared" si="28"/>
        <v>5865745.26</v>
      </c>
    </row>
    <row r="91" spans="1:8" ht="15" thickBot="1">
      <c r="A91" s="34"/>
      <c r="B91" s="35"/>
      <c r="C91" s="35"/>
      <c r="D91" s="35"/>
      <c r="E91" s="35"/>
      <c r="F91" s="35"/>
      <c r="G91" s="36"/>
      <c r="H91" s="35"/>
    </row>
    <row r="92" spans="1:8" s="2" customFormat="1" ht="38.25" customHeight="1">
      <c r="A92" s="31" t="s">
        <v>26</v>
      </c>
      <c r="B92" s="27" t="s">
        <v>10</v>
      </c>
      <c r="C92" s="28" t="s">
        <v>6</v>
      </c>
      <c r="D92" s="28" t="s">
        <v>7</v>
      </c>
      <c r="E92" s="27" t="s">
        <v>6</v>
      </c>
      <c r="F92" s="27" t="s">
        <v>8</v>
      </c>
      <c r="G92" s="27" t="s">
        <v>12</v>
      </c>
      <c r="H92" s="29" t="s">
        <v>11</v>
      </c>
    </row>
    <row r="93" spans="1:8" ht="14.25">
      <c r="A93" s="7" t="s">
        <v>0</v>
      </c>
      <c r="B93" s="4">
        <f>H83</f>
        <v>972661.6700000002</v>
      </c>
      <c r="C93" s="5"/>
      <c r="D93" s="5"/>
      <c r="E93" s="4">
        <v>388565.43</v>
      </c>
      <c r="F93" s="4">
        <v>384820.06</v>
      </c>
      <c r="G93" s="21">
        <f>F93/E83</f>
        <v>1.744674961057421</v>
      </c>
      <c r="H93" s="8">
        <f>B93+E93-F93</f>
        <v>976407.04</v>
      </c>
    </row>
    <row r="94" spans="1:8" ht="14.25">
      <c r="A94" s="7" t="s">
        <v>1</v>
      </c>
      <c r="B94" s="4">
        <f aca="true" t="shared" si="29" ref="B94:B99">H84</f>
        <v>458842.05</v>
      </c>
      <c r="C94" s="5"/>
      <c r="D94" s="5"/>
      <c r="E94" s="4">
        <v>253449.46</v>
      </c>
      <c r="F94" s="4">
        <v>281288</v>
      </c>
      <c r="G94" s="21">
        <f aca="true" t="shared" si="30" ref="G94:G99">F94/E84</f>
        <v>1.1500269448130733</v>
      </c>
      <c r="H94" s="8">
        <f aca="true" t="shared" si="31" ref="H94:H100">B94+E94-F94</f>
        <v>431003.51</v>
      </c>
    </row>
    <row r="95" spans="1:8" ht="14.25">
      <c r="A95" s="7" t="s">
        <v>2</v>
      </c>
      <c r="B95" s="4">
        <f t="shared" si="29"/>
        <v>953134.9400000013</v>
      </c>
      <c r="C95" s="5"/>
      <c r="D95" s="5"/>
      <c r="E95" s="4">
        <v>555173.1</v>
      </c>
      <c r="F95" s="4">
        <v>494104.81</v>
      </c>
      <c r="G95" s="21">
        <f t="shared" si="30"/>
        <v>1.1917694420120326</v>
      </c>
      <c r="H95" s="8">
        <f t="shared" si="31"/>
        <v>1014203.2300000014</v>
      </c>
    </row>
    <row r="96" spans="1:8" ht="14.25">
      <c r="A96" s="7" t="s">
        <v>3</v>
      </c>
      <c r="B96" s="4">
        <f t="shared" si="29"/>
        <v>2382629.2699999996</v>
      </c>
      <c r="C96" s="5"/>
      <c r="D96" s="5"/>
      <c r="E96" s="4">
        <v>558679.19</v>
      </c>
      <c r="F96" s="4">
        <v>439914.9</v>
      </c>
      <c r="G96" s="21">
        <f t="shared" si="30"/>
        <v>1.2353413141710559</v>
      </c>
      <c r="H96" s="8">
        <f t="shared" si="31"/>
        <v>2501393.5599999996</v>
      </c>
    </row>
    <row r="97" spans="1:8" ht="14.25">
      <c r="A97" s="7" t="s">
        <v>9</v>
      </c>
      <c r="B97" s="4">
        <f t="shared" si="29"/>
        <v>154412.98999999993</v>
      </c>
      <c r="C97" s="5"/>
      <c r="D97" s="5"/>
      <c r="E97" s="4">
        <v>126857.57</v>
      </c>
      <c r="F97" s="4">
        <v>65425.29</v>
      </c>
      <c r="G97" s="21">
        <f t="shared" si="30"/>
        <v>0.8259513326509456</v>
      </c>
      <c r="H97" s="8">
        <f t="shared" si="31"/>
        <v>215845.26999999993</v>
      </c>
    </row>
    <row r="98" spans="1:8" ht="14.25">
      <c r="A98" s="7" t="s">
        <v>16</v>
      </c>
      <c r="B98" s="4">
        <f t="shared" si="29"/>
        <v>637747.6399999998</v>
      </c>
      <c r="C98" s="5"/>
      <c r="D98" s="5"/>
      <c r="E98" s="4">
        <v>304964.01</v>
      </c>
      <c r="F98" s="4">
        <v>191424.41</v>
      </c>
      <c r="G98" s="21">
        <f t="shared" si="30"/>
        <v>0.6027563486490124</v>
      </c>
      <c r="H98" s="8">
        <f t="shared" si="31"/>
        <v>751287.2399999998</v>
      </c>
    </row>
    <row r="99" spans="1:8" ht="15" thickBot="1">
      <c r="A99" s="9" t="s">
        <v>5</v>
      </c>
      <c r="B99" s="10">
        <f t="shared" si="29"/>
        <v>306316.70000000007</v>
      </c>
      <c r="C99" s="11"/>
      <c r="D99" s="11"/>
      <c r="E99" s="10">
        <v>220715.94</v>
      </c>
      <c r="F99" s="10">
        <v>186135.95</v>
      </c>
      <c r="G99" s="21">
        <f t="shared" si="30"/>
        <v>1.3418888357812129</v>
      </c>
      <c r="H99" s="13">
        <f t="shared" si="31"/>
        <v>340896.6900000001</v>
      </c>
    </row>
    <row r="100" spans="1:8" ht="15" thickBot="1">
      <c r="A100" s="14" t="s">
        <v>13</v>
      </c>
      <c r="B100" s="15">
        <f>SUM(B93:B99)</f>
        <v>5865745.260000002</v>
      </c>
      <c r="C100" s="15">
        <f>SUM(C93:C99)</f>
        <v>0</v>
      </c>
      <c r="D100" s="15">
        <f>SUM(D93:D99)</f>
        <v>0</v>
      </c>
      <c r="E100" s="15">
        <f>SUM(E93:E99)</f>
        <v>2408404.6999999997</v>
      </c>
      <c r="F100" s="15">
        <f>SUM(F93:F99)</f>
        <v>2043113.42</v>
      </c>
      <c r="G100" s="16">
        <f>F100/E90</f>
        <v>1.153407196448123</v>
      </c>
      <c r="H100" s="17">
        <f t="shared" si="31"/>
        <v>6231036.540000001</v>
      </c>
    </row>
    <row r="101" spans="1:8" ht="15" thickBot="1">
      <c r="A101" s="34"/>
      <c r="B101" s="35"/>
      <c r="C101" s="35"/>
      <c r="D101" s="35"/>
      <c r="E101" s="35"/>
      <c r="F101" s="35"/>
      <c r="G101" s="36"/>
      <c r="H101" s="35"/>
    </row>
    <row r="102" spans="1:8" s="2" customFormat="1" ht="38.25" customHeight="1">
      <c r="A102" s="32" t="s">
        <v>27</v>
      </c>
      <c r="B102" s="27" t="s">
        <v>10</v>
      </c>
      <c r="C102" s="28" t="s">
        <v>6</v>
      </c>
      <c r="D102" s="28" t="s">
        <v>7</v>
      </c>
      <c r="E102" s="27" t="s">
        <v>6</v>
      </c>
      <c r="F102" s="27" t="s">
        <v>8</v>
      </c>
      <c r="G102" s="27" t="s">
        <v>12</v>
      </c>
      <c r="H102" s="29" t="s">
        <v>11</v>
      </c>
    </row>
    <row r="103" spans="1:8" ht="14.25">
      <c r="A103" s="7" t="s">
        <v>0</v>
      </c>
      <c r="B103" s="4">
        <f>H93</f>
        <v>976407.04</v>
      </c>
      <c r="C103" s="5"/>
      <c r="D103" s="5"/>
      <c r="E103" s="4">
        <v>540454.14</v>
      </c>
      <c r="F103" s="4">
        <v>483704.19</v>
      </c>
      <c r="G103" s="6">
        <f>F103/E93</f>
        <v>1.244846176871679</v>
      </c>
      <c r="H103" s="8">
        <f>B103+E103-F103</f>
        <v>1033156.9900000002</v>
      </c>
    </row>
    <row r="104" spans="1:8" ht="14.25">
      <c r="A104" s="7" t="s">
        <v>1</v>
      </c>
      <c r="B104" s="4">
        <f aca="true" t="shared" si="32" ref="B104:B109">H94</f>
        <v>431003.51</v>
      </c>
      <c r="C104" s="5"/>
      <c r="D104" s="5"/>
      <c r="E104" s="4">
        <v>331958.37</v>
      </c>
      <c r="F104" s="4">
        <v>248126.1</v>
      </c>
      <c r="G104" s="6">
        <f aca="true" t="shared" si="33" ref="G104:G110">F104/E94</f>
        <v>0.9789963647979365</v>
      </c>
      <c r="H104" s="8">
        <f aca="true" t="shared" si="34" ref="H104:H110">B104+E104-F104</f>
        <v>514835.78</v>
      </c>
    </row>
    <row r="105" spans="1:8" ht="14.25">
      <c r="A105" s="7" t="s">
        <v>2</v>
      </c>
      <c r="B105" s="4">
        <f t="shared" si="32"/>
        <v>1014203.2300000014</v>
      </c>
      <c r="C105" s="5"/>
      <c r="D105" s="5"/>
      <c r="E105" s="4">
        <v>635621.55</v>
      </c>
      <c r="F105" s="4">
        <v>524142.15</v>
      </c>
      <c r="G105" s="6">
        <f t="shared" si="33"/>
        <v>0.9441058113226308</v>
      </c>
      <c r="H105" s="8">
        <f t="shared" si="34"/>
        <v>1125682.6300000013</v>
      </c>
    </row>
    <row r="106" spans="1:8" ht="14.25">
      <c r="A106" s="7" t="s">
        <v>3</v>
      </c>
      <c r="B106" s="4">
        <f t="shared" si="32"/>
        <v>2501393.5599999996</v>
      </c>
      <c r="C106" s="5"/>
      <c r="D106" s="5"/>
      <c r="E106" s="4">
        <v>636831.19</v>
      </c>
      <c r="F106" s="4">
        <v>506826.54</v>
      </c>
      <c r="G106" s="6">
        <f t="shared" si="33"/>
        <v>0.9071870745713654</v>
      </c>
      <c r="H106" s="8">
        <f t="shared" si="34"/>
        <v>2631398.2099999995</v>
      </c>
    </row>
    <row r="107" spans="1:8" ht="14.25">
      <c r="A107" s="7" t="s">
        <v>9</v>
      </c>
      <c r="B107" s="4">
        <f t="shared" si="32"/>
        <v>215845.26999999993</v>
      </c>
      <c r="C107" s="5"/>
      <c r="D107" s="5"/>
      <c r="E107" s="4">
        <v>193695.24</v>
      </c>
      <c r="F107" s="4">
        <v>144721.62</v>
      </c>
      <c r="G107" s="6">
        <f t="shared" si="33"/>
        <v>1.1408197398074076</v>
      </c>
      <c r="H107" s="8">
        <f t="shared" si="34"/>
        <v>264818.8899999999</v>
      </c>
    </row>
    <row r="108" spans="1:8" ht="14.25">
      <c r="A108" s="7" t="s">
        <v>4</v>
      </c>
      <c r="B108" s="4">
        <f t="shared" si="32"/>
        <v>751287.2399999998</v>
      </c>
      <c r="C108" s="5"/>
      <c r="D108" s="5"/>
      <c r="E108" s="4">
        <v>483872.95</v>
      </c>
      <c r="F108" s="4">
        <v>326774.8</v>
      </c>
      <c r="G108" s="6">
        <f t="shared" si="33"/>
        <v>1.071519226153932</v>
      </c>
      <c r="H108" s="8">
        <f t="shared" si="34"/>
        <v>908385.3899999997</v>
      </c>
    </row>
    <row r="109" spans="1:8" ht="15" thickBot="1">
      <c r="A109" s="9" t="s">
        <v>5</v>
      </c>
      <c r="B109" s="10">
        <f t="shared" si="32"/>
        <v>340896.6900000001</v>
      </c>
      <c r="C109" s="11"/>
      <c r="D109" s="11"/>
      <c r="E109" s="10">
        <v>281429.56</v>
      </c>
      <c r="F109" s="10">
        <v>190272.56</v>
      </c>
      <c r="G109" s="12">
        <f t="shared" si="33"/>
        <v>0.8620698622854335</v>
      </c>
      <c r="H109" s="13">
        <f t="shared" si="34"/>
        <v>432053.6900000001</v>
      </c>
    </row>
    <row r="110" spans="1:8" ht="15" thickBot="1">
      <c r="A110" s="14" t="s">
        <v>13</v>
      </c>
      <c r="B110" s="15">
        <f>SUM(B103:B109)</f>
        <v>6231036.54</v>
      </c>
      <c r="C110" s="15">
        <f>SUM(C103:C109)</f>
        <v>0</v>
      </c>
      <c r="D110" s="15">
        <f>SUM(D103:D109)</f>
        <v>0</v>
      </c>
      <c r="E110" s="15">
        <v>3103863.0000000005</v>
      </c>
      <c r="F110" s="15">
        <v>2424567.96</v>
      </c>
      <c r="G110" s="16">
        <f t="shared" si="33"/>
        <v>1.0067111893611569</v>
      </c>
      <c r="H110" s="17">
        <f t="shared" si="34"/>
        <v>6910331.580000001</v>
      </c>
    </row>
    <row r="111" ht="15" thickBot="1">
      <c r="E111" s="37"/>
    </row>
    <row r="112" spans="1:8" s="2" customFormat="1" ht="38.25" customHeight="1">
      <c r="A112" s="32" t="s">
        <v>28</v>
      </c>
      <c r="B112" s="27" t="s">
        <v>10</v>
      </c>
      <c r="C112" s="28" t="s">
        <v>6</v>
      </c>
      <c r="D112" s="28" t="s">
        <v>7</v>
      </c>
      <c r="E112" s="27" t="s">
        <v>6</v>
      </c>
      <c r="F112" s="27" t="s">
        <v>8</v>
      </c>
      <c r="G112" s="27" t="s">
        <v>12</v>
      </c>
      <c r="H112" s="29" t="s">
        <v>11</v>
      </c>
    </row>
    <row r="113" spans="1:8" ht="14.25">
      <c r="A113" s="7" t="s">
        <v>0</v>
      </c>
      <c r="B113" s="4">
        <f>H103</f>
        <v>1033156.9900000002</v>
      </c>
      <c r="C113" s="5"/>
      <c r="D113" s="5"/>
      <c r="E113" s="4">
        <f>614662.85-1436.72</f>
        <v>613226.13</v>
      </c>
      <c r="F113" s="4">
        <v>483601.14</v>
      </c>
      <c r="G113" s="6">
        <f>F113/E103</f>
        <v>0.894805135547671</v>
      </c>
      <c r="H113" s="8">
        <f>B113+E113-F113</f>
        <v>1162781.98</v>
      </c>
    </row>
    <row r="114" spans="1:8" ht="14.25">
      <c r="A114" s="7" t="s">
        <v>1</v>
      </c>
      <c r="B114" s="4">
        <f aca="true" t="shared" si="35" ref="B114:B119">H104</f>
        <v>514835.78</v>
      </c>
      <c r="C114" s="5"/>
      <c r="D114" s="5"/>
      <c r="E114" s="4">
        <f>389941.84+27067.1</f>
        <v>417008.94</v>
      </c>
      <c r="F114" s="4">
        <v>338703.57</v>
      </c>
      <c r="G114" s="6">
        <f aca="true" t="shared" si="36" ref="G114:G120">F114/E104</f>
        <v>1.0203194153531963</v>
      </c>
      <c r="H114" s="8">
        <f aca="true" t="shared" si="37" ref="H114:H120">B114+E114-F114</f>
        <v>593141.1499999999</v>
      </c>
    </row>
    <row r="115" spans="1:8" ht="14.25">
      <c r="A115" s="7" t="s">
        <v>2</v>
      </c>
      <c r="B115" s="4">
        <f t="shared" si="35"/>
        <v>1125682.6300000013</v>
      </c>
      <c r="C115" s="5"/>
      <c r="D115" s="5"/>
      <c r="E115" s="4">
        <f>926619.78-13252.46</f>
        <v>913367.3200000001</v>
      </c>
      <c r="F115" s="4">
        <v>583247.24</v>
      </c>
      <c r="G115" s="6">
        <f t="shared" si="36"/>
        <v>0.9176014249359543</v>
      </c>
      <c r="H115" s="8">
        <f t="shared" si="37"/>
        <v>1455802.7100000014</v>
      </c>
    </row>
    <row r="116" spans="1:8" ht="14.25">
      <c r="A116" s="7" t="s">
        <v>3</v>
      </c>
      <c r="B116" s="4">
        <f t="shared" si="35"/>
        <v>2631398.2099999995</v>
      </c>
      <c r="C116" s="5"/>
      <c r="D116" s="5"/>
      <c r="E116" s="4">
        <f>885404.99+9899.72</f>
        <v>895304.71</v>
      </c>
      <c r="F116" s="4">
        <v>553636.83</v>
      </c>
      <c r="G116" s="6">
        <f t="shared" si="36"/>
        <v>0.8693619890068512</v>
      </c>
      <c r="H116" s="8">
        <f t="shared" si="37"/>
        <v>2973066.0899999994</v>
      </c>
    </row>
    <row r="117" spans="1:8" ht="14.25">
      <c r="A117" s="7" t="s">
        <v>9</v>
      </c>
      <c r="B117" s="4">
        <f t="shared" si="35"/>
        <v>264818.8899999999</v>
      </c>
      <c r="C117" s="5"/>
      <c r="D117" s="5"/>
      <c r="E117" s="4">
        <f>219678.98-13054.7</f>
        <v>206624.28</v>
      </c>
      <c r="F117" s="4">
        <v>152934.62</v>
      </c>
      <c r="G117" s="6">
        <f t="shared" si="36"/>
        <v>0.7895631302039224</v>
      </c>
      <c r="H117" s="8">
        <f t="shared" si="37"/>
        <v>318508.54999999993</v>
      </c>
    </row>
    <row r="118" spans="1:8" ht="14.25">
      <c r="A118" s="7" t="s">
        <v>4</v>
      </c>
      <c r="B118" s="4">
        <f t="shared" si="35"/>
        <v>908385.3899999997</v>
      </c>
      <c r="C118" s="5"/>
      <c r="D118" s="5"/>
      <c r="E118" s="4">
        <f>596404.6+28535.88</f>
        <v>624940.48</v>
      </c>
      <c r="F118" s="4">
        <v>443981.06</v>
      </c>
      <c r="G118" s="6">
        <f t="shared" si="36"/>
        <v>0.9175570984077535</v>
      </c>
      <c r="H118" s="8">
        <f t="shared" si="37"/>
        <v>1089344.8099999996</v>
      </c>
    </row>
    <row r="119" spans="1:8" ht="15" thickBot="1">
      <c r="A119" s="9" t="s">
        <v>5</v>
      </c>
      <c r="B119" s="10">
        <f t="shared" si="35"/>
        <v>432053.6900000001</v>
      </c>
      <c r="C119" s="11"/>
      <c r="D119" s="11"/>
      <c r="E119" s="10">
        <f>345961.78+16686.84</f>
        <v>362648.62000000005</v>
      </c>
      <c r="F119" s="10">
        <v>280002.5</v>
      </c>
      <c r="G119" s="12">
        <f t="shared" si="36"/>
        <v>0.9949292462383837</v>
      </c>
      <c r="H119" s="13">
        <f t="shared" si="37"/>
        <v>514699.8100000002</v>
      </c>
    </row>
    <row r="120" spans="1:8" ht="15" thickBot="1">
      <c r="A120" s="14" t="s">
        <v>13</v>
      </c>
      <c r="B120" s="15">
        <f>SUM(B113:B119)</f>
        <v>6910331.580000001</v>
      </c>
      <c r="C120" s="15">
        <f>SUM(C113:C119)</f>
        <v>0</v>
      </c>
      <c r="D120" s="15">
        <f>SUM(D113:D119)</f>
        <v>0</v>
      </c>
      <c r="E120" s="15">
        <f>SUM(E113:E119)</f>
        <v>4033120.48</v>
      </c>
      <c r="F120" s="15">
        <f>SUM(F113:F119)</f>
        <v>2836106.96</v>
      </c>
      <c r="G120" s="16">
        <f t="shared" si="36"/>
        <v>0.9137345817131747</v>
      </c>
      <c r="H120" s="17">
        <f t="shared" si="37"/>
        <v>8107345.100000001</v>
      </c>
    </row>
  </sheetData>
  <sheetProtection/>
  <mergeCells count="2">
    <mergeCell ref="A1:H1"/>
    <mergeCell ref="A21:H2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Пользователь Windows</cp:lastModifiedBy>
  <cp:lastPrinted>2014-11-10T11:32:35Z</cp:lastPrinted>
  <dcterms:created xsi:type="dcterms:W3CDTF">2012-05-10T11:53:02Z</dcterms:created>
  <dcterms:modified xsi:type="dcterms:W3CDTF">2018-06-13T07:29:44Z</dcterms:modified>
  <cp:category/>
  <cp:version/>
  <cp:contentType/>
  <cp:contentStatus/>
</cp:coreProperties>
</file>